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heatherkey/Desktop/Free Project Management Office Templates/"/>
    </mc:Choice>
  </mc:AlternateContent>
  <xr:revisionPtr revIDLastSave="0" documentId="13_ncr:1_{63314341-DB23-C24A-B269-9F9B2669BBC4}" xr6:coauthVersionLast="47" xr6:coauthVersionMax="47" xr10:uidLastSave="{00000000-0000-0000-0000-000000000000}"/>
  <bookViews>
    <workbookView xWindow="48940" yWindow="9080" windowWidth="20580" windowHeight="21600" tabRatio="500" xr2:uid="{00000000-000D-0000-FFFF-FFFF00000000}"/>
  </bookViews>
  <sheets>
    <sheet name="PMO Resource Planning" sheetId="1" r:id="rId1"/>
    <sheet name="- Disclaimer -" sheetId="2" r:id="rId2"/>
  </sheets>
  <externalReferences>
    <externalReference r:id="rId3"/>
  </externalReferences>
  <definedNames>
    <definedName name="_xlnm.Print_Area" localSheetId="0">'PMO Resource Planning'!$B$2:$AF$135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34" i="1" l="1"/>
  <c r="C135" i="1"/>
  <c r="H97" i="1"/>
  <c r="H95" i="1"/>
  <c r="C132" i="1"/>
  <c r="H4" i="1"/>
  <c r="H129" i="1"/>
  <c r="I109" i="1"/>
  <c r="AD129" i="1"/>
  <c r="AC129" i="1"/>
  <c r="AB129" i="1"/>
  <c r="AA129" i="1"/>
  <c r="Z129" i="1"/>
  <c r="Y129" i="1"/>
  <c r="X129" i="1"/>
  <c r="W129" i="1"/>
  <c r="V129" i="1"/>
  <c r="U129" i="1"/>
  <c r="T129" i="1"/>
  <c r="S129" i="1"/>
  <c r="R129" i="1"/>
  <c r="Q129" i="1"/>
  <c r="P129" i="1"/>
  <c r="O129" i="1"/>
  <c r="N129" i="1"/>
  <c r="M129" i="1"/>
  <c r="L129" i="1"/>
  <c r="K129" i="1"/>
  <c r="J129" i="1"/>
  <c r="I129" i="1"/>
  <c r="AE128" i="1"/>
  <c r="AE127" i="1"/>
  <c r="AE126" i="1"/>
  <c r="AE125" i="1"/>
  <c r="AE124" i="1"/>
  <c r="AE123" i="1"/>
  <c r="AE122" i="1"/>
  <c r="AD121" i="1"/>
  <c r="AC121" i="1"/>
  <c r="AB121" i="1"/>
  <c r="AA121" i="1"/>
  <c r="Z121" i="1"/>
  <c r="Y121" i="1"/>
  <c r="X121" i="1"/>
  <c r="W121" i="1"/>
  <c r="V121" i="1"/>
  <c r="U121" i="1"/>
  <c r="T121" i="1"/>
  <c r="S121" i="1"/>
  <c r="R121" i="1"/>
  <c r="Q121" i="1"/>
  <c r="P121" i="1"/>
  <c r="O121" i="1"/>
  <c r="N121" i="1"/>
  <c r="M121" i="1"/>
  <c r="L121" i="1"/>
  <c r="K121" i="1"/>
  <c r="J121" i="1"/>
  <c r="I121" i="1"/>
  <c r="H121" i="1"/>
  <c r="AD119" i="1"/>
  <c r="AC119" i="1"/>
  <c r="AB119" i="1"/>
  <c r="AA119" i="1"/>
  <c r="Z119" i="1"/>
  <c r="Y119" i="1"/>
  <c r="X119" i="1"/>
  <c r="W119" i="1"/>
  <c r="V119" i="1"/>
  <c r="U119" i="1"/>
  <c r="T119" i="1"/>
  <c r="S119" i="1"/>
  <c r="R119" i="1"/>
  <c r="Q119" i="1"/>
  <c r="P119" i="1"/>
  <c r="O119" i="1"/>
  <c r="N119" i="1"/>
  <c r="M119" i="1"/>
  <c r="L119" i="1"/>
  <c r="K119" i="1"/>
  <c r="J119" i="1"/>
  <c r="I119" i="1"/>
  <c r="H119" i="1"/>
  <c r="AE118" i="1"/>
  <c r="AE117" i="1"/>
  <c r="AE116" i="1"/>
  <c r="AE115" i="1"/>
  <c r="AE114" i="1"/>
  <c r="AE113" i="1"/>
  <c r="AE112" i="1"/>
  <c r="AD111" i="1"/>
  <c r="AC111" i="1"/>
  <c r="AB111" i="1"/>
  <c r="AA111" i="1"/>
  <c r="Z111" i="1"/>
  <c r="Y111" i="1"/>
  <c r="X111" i="1"/>
  <c r="W111" i="1"/>
  <c r="V111" i="1"/>
  <c r="U111" i="1"/>
  <c r="T111" i="1"/>
  <c r="S111" i="1"/>
  <c r="R111" i="1"/>
  <c r="Q111" i="1"/>
  <c r="P111" i="1"/>
  <c r="O111" i="1"/>
  <c r="N111" i="1"/>
  <c r="M111" i="1"/>
  <c r="L111" i="1"/>
  <c r="K111" i="1"/>
  <c r="J111" i="1"/>
  <c r="I111" i="1"/>
  <c r="H111" i="1"/>
  <c r="AD82" i="1"/>
  <c r="AC82" i="1"/>
  <c r="AB82" i="1"/>
  <c r="AA82" i="1"/>
  <c r="Z82" i="1"/>
  <c r="Y82" i="1"/>
  <c r="X82" i="1"/>
  <c r="W82" i="1"/>
  <c r="V82" i="1"/>
  <c r="U82" i="1"/>
  <c r="T82" i="1"/>
  <c r="S82" i="1"/>
  <c r="R82" i="1"/>
  <c r="Q82" i="1"/>
  <c r="P82" i="1"/>
  <c r="O82" i="1"/>
  <c r="N82" i="1"/>
  <c r="M82" i="1"/>
  <c r="L82" i="1"/>
  <c r="K82" i="1"/>
  <c r="J82" i="1"/>
  <c r="I82" i="1"/>
  <c r="H82" i="1"/>
  <c r="AE81" i="1"/>
  <c r="AF81" i="1"/>
  <c r="AE80" i="1"/>
  <c r="AF80" i="1"/>
  <c r="AE79" i="1"/>
  <c r="AF79" i="1"/>
  <c r="AE78" i="1"/>
  <c r="AF78" i="1"/>
  <c r="AE77" i="1"/>
  <c r="AF77" i="1"/>
  <c r="AE76" i="1"/>
  <c r="AF76" i="1"/>
  <c r="AE75" i="1"/>
  <c r="AF75" i="1"/>
  <c r="AE74" i="1"/>
  <c r="AF74" i="1"/>
  <c r="AE73" i="1"/>
  <c r="AF73" i="1"/>
  <c r="AE72" i="1"/>
  <c r="AF72" i="1"/>
  <c r="AE71" i="1"/>
  <c r="AF71" i="1"/>
  <c r="AE70" i="1"/>
  <c r="AF70" i="1"/>
  <c r="AE69" i="1"/>
  <c r="AF69" i="1"/>
  <c r="AE68" i="1"/>
  <c r="AD66" i="1"/>
  <c r="AC66" i="1"/>
  <c r="AB66" i="1"/>
  <c r="AA66" i="1"/>
  <c r="Z66" i="1"/>
  <c r="Y66" i="1"/>
  <c r="X66" i="1"/>
  <c r="W66" i="1"/>
  <c r="V66" i="1"/>
  <c r="U66" i="1"/>
  <c r="T66" i="1"/>
  <c r="S66" i="1"/>
  <c r="R66" i="1"/>
  <c r="Q66" i="1"/>
  <c r="P66" i="1"/>
  <c r="O66" i="1"/>
  <c r="N66" i="1"/>
  <c r="M66" i="1"/>
  <c r="L66" i="1"/>
  <c r="K66" i="1"/>
  <c r="J66" i="1"/>
  <c r="I66" i="1"/>
  <c r="H66" i="1"/>
  <c r="AE65" i="1"/>
  <c r="AF65" i="1"/>
  <c r="AE64" i="1"/>
  <c r="AF64" i="1"/>
  <c r="AE63" i="1"/>
  <c r="AF63" i="1"/>
  <c r="AE62" i="1"/>
  <c r="AF62" i="1"/>
  <c r="AE61" i="1"/>
  <c r="AF61" i="1"/>
  <c r="AE60" i="1"/>
  <c r="AF60" i="1"/>
  <c r="AE59" i="1"/>
  <c r="AF59" i="1"/>
  <c r="AE58" i="1"/>
  <c r="AF58" i="1"/>
  <c r="AE57" i="1"/>
  <c r="AF57" i="1"/>
  <c r="AE56" i="1"/>
  <c r="AF56" i="1"/>
  <c r="AE55" i="1"/>
  <c r="AF55" i="1"/>
  <c r="AE54" i="1"/>
  <c r="AF54" i="1"/>
  <c r="AE53" i="1"/>
  <c r="AF53" i="1"/>
  <c r="AE52" i="1"/>
  <c r="AD22" i="1"/>
  <c r="AC22" i="1"/>
  <c r="AB22" i="1"/>
  <c r="AA22" i="1"/>
  <c r="Z22" i="1"/>
  <c r="Y22" i="1"/>
  <c r="X22" i="1"/>
  <c r="W22" i="1"/>
  <c r="V22" i="1"/>
  <c r="U22" i="1"/>
  <c r="T22" i="1"/>
  <c r="S22" i="1"/>
  <c r="R22" i="1"/>
  <c r="Q22" i="1"/>
  <c r="P22" i="1"/>
  <c r="O22" i="1"/>
  <c r="N22" i="1"/>
  <c r="M22" i="1"/>
  <c r="L22" i="1"/>
  <c r="K22" i="1"/>
  <c r="J22" i="1"/>
  <c r="I22" i="1"/>
  <c r="H22" i="1"/>
  <c r="AD13" i="1"/>
  <c r="AC13" i="1"/>
  <c r="AB13" i="1"/>
  <c r="AA13" i="1"/>
  <c r="Z13" i="1"/>
  <c r="Y13" i="1"/>
  <c r="X13" i="1"/>
  <c r="W13" i="1"/>
  <c r="V13" i="1"/>
  <c r="U13" i="1"/>
  <c r="T13" i="1"/>
  <c r="S13" i="1"/>
  <c r="R13" i="1"/>
  <c r="Q13" i="1"/>
  <c r="P13" i="1"/>
  <c r="O13" i="1"/>
  <c r="N13" i="1"/>
  <c r="M13" i="1"/>
  <c r="L13" i="1"/>
  <c r="K13" i="1"/>
  <c r="J13" i="1"/>
  <c r="I13" i="1"/>
  <c r="H13" i="1"/>
  <c r="AE88" i="1"/>
  <c r="AE89" i="1"/>
  <c r="AF89" i="1"/>
  <c r="AE90" i="1"/>
  <c r="AF90" i="1"/>
  <c r="AE91" i="1"/>
  <c r="AF91" i="1"/>
  <c r="AE92" i="1"/>
  <c r="AF92" i="1"/>
  <c r="AE93" i="1"/>
  <c r="AF93" i="1"/>
  <c r="AE94" i="1"/>
  <c r="AF94" i="1"/>
  <c r="AE87" i="1"/>
  <c r="AF87"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36" i="1"/>
  <c r="AF36" i="1"/>
  <c r="AE103" i="1"/>
  <c r="AE104" i="1"/>
  <c r="AE105" i="1"/>
  <c r="AE106" i="1"/>
  <c r="AE107" i="1"/>
  <c r="AE108" i="1"/>
  <c r="AE102" i="1"/>
  <c r="H109" i="1"/>
  <c r="AD109" i="1"/>
  <c r="AC109" i="1"/>
  <c r="AB109" i="1"/>
  <c r="AA109" i="1"/>
  <c r="Z109" i="1"/>
  <c r="Y109" i="1"/>
  <c r="X109" i="1"/>
  <c r="W109" i="1"/>
  <c r="V109" i="1"/>
  <c r="U109" i="1"/>
  <c r="T109" i="1"/>
  <c r="S109" i="1"/>
  <c r="R109" i="1"/>
  <c r="Q109" i="1"/>
  <c r="P109" i="1"/>
  <c r="O109" i="1"/>
  <c r="N109" i="1"/>
  <c r="M109" i="1"/>
  <c r="L109" i="1"/>
  <c r="K109" i="1"/>
  <c r="J109" i="1"/>
  <c r="AD101" i="1"/>
  <c r="AC101" i="1"/>
  <c r="AB101" i="1"/>
  <c r="AA101" i="1"/>
  <c r="Z101" i="1"/>
  <c r="Y101" i="1"/>
  <c r="X101" i="1"/>
  <c r="W101" i="1"/>
  <c r="V101" i="1"/>
  <c r="U101" i="1"/>
  <c r="T101" i="1"/>
  <c r="S101" i="1"/>
  <c r="R101" i="1"/>
  <c r="Q101" i="1"/>
  <c r="P101" i="1"/>
  <c r="O101" i="1"/>
  <c r="N101" i="1"/>
  <c r="M101" i="1"/>
  <c r="L101" i="1"/>
  <c r="K101" i="1"/>
  <c r="J101" i="1"/>
  <c r="I101" i="1"/>
  <c r="H101" i="1"/>
  <c r="AD95" i="1"/>
  <c r="AC95" i="1"/>
  <c r="AB95" i="1"/>
  <c r="AA95" i="1"/>
  <c r="Z95" i="1"/>
  <c r="Y95" i="1"/>
  <c r="X95" i="1"/>
  <c r="W95" i="1"/>
  <c r="V95" i="1"/>
  <c r="U95" i="1"/>
  <c r="T95" i="1"/>
  <c r="S95" i="1"/>
  <c r="R95" i="1"/>
  <c r="Q95" i="1"/>
  <c r="P95" i="1"/>
  <c r="O95" i="1"/>
  <c r="N95" i="1"/>
  <c r="M95" i="1"/>
  <c r="L95" i="1"/>
  <c r="K95" i="1"/>
  <c r="J95" i="1"/>
  <c r="I95" i="1"/>
  <c r="AD86" i="1"/>
  <c r="AC86" i="1"/>
  <c r="AB86" i="1"/>
  <c r="AA86" i="1"/>
  <c r="Z86" i="1"/>
  <c r="Y86" i="1"/>
  <c r="X86" i="1"/>
  <c r="W86" i="1"/>
  <c r="V86" i="1"/>
  <c r="U86" i="1"/>
  <c r="T86" i="1"/>
  <c r="S86" i="1"/>
  <c r="R86" i="1"/>
  <c r="Q86" i="1"/>
  <c r="P86" i="1"/>
  <c r="O86" i="1"/>
  <c r="N86" i="1"/>
  <c r="M86" i="1"/>
  <c r="L86" i="1"/>
  <c r="K86" i="1"/>
  <c r="J86" i="1"/>
  <c r="I86" i="1"/>
  <c r="H86" i="1"/>
  <c r="AD85" i="1"/>
  <c r="AC85" i="1"/>
  <c r="AB85" i="1"/>
  <c r="AA85" i="1"/>
  <c r="Z85" i="1"/>
  <c r="Y85" i="1"/>
  <c r="X85" i="1"/>
  <c r="W85" i="1"/>
  <c r="V85" i="1"/>
  <c r="U85" i="1"/>
  <c r="T85" i="1"/>
  <c r="S85" i="1"/>
  <c r="R85" i="1"/>
  <c r="Q85" i="1"/>
  <c r="P85" i="1"/>
  <c r="O85" i="1"/>
  <c r="N85" i="1"/>
  <c r="M85" i="1"/>
  <c r="L85" i="1"/>
  <c r="K85" i="1"/>
  <c r="J85" i="1"/>
  <c r="I85" i="1"/>
  <c r="H85" i="1"/>
  <c r="AD33" i="1"/>
  <c r="AC33" i="1"/>
  <c r="AB33" i="1"/>
  <c r="AA33" i="1"/>
  <c r="Z33" i="1"/>
  <c r="Y33" i="1"/>
  <c r="X33" i="1"/>
  <c r="W33" i="1"/>
  <c r="V33" i="1"/>
  <c r="U33" i="1"/>
  <c r="T33" i="1"/>
  <c r="S33" i="1"/>
  <c r="R33" i="1"/>
  <c r="Q33" i="1"/>
  <c r="P33" i="1"/>
  <c r="O33" i="1"/>
  <c r="N33" i="1"/>
  <c r="M33" i="1"/>
  <c r="L33" i="1"/>
  <c r="K33" i="1"/>
  <c r="J33" i="1"/>
  <c r="I33" i="1"/>
  <c r="H33" i="1"/>
  <c r="H34" i="1"/>
  <c r="AD50" i="1"/>
  <c r="AD97" i="1"/>
  <c r="AC50" i="1"/>
  <c r="AB50" i="1"/>
  <c r="AB97" i="1"/>
  <c r="AA50" i="1"/>
  <c r="Z50" i="1"/>
  <c r="Z97" i="1"/>
  <c r="Y50" i="1"/>
  <c r="X50" i="1"/>
  <c r="X97" i="1"/>
  <c r="W50" i="1"/>
  <c r="V50" i="1"/>
  <c r="V97" i="1"/>
  <c r="U50" i="1"/>
  <c r="T50" i="1"/>
  <c r="T97" i="1"/>
  <c r="S50" i="1"/>
  <c r="R50" i="1"/>
  <c r="R97" i="1"/>
  <c r="Q50" i="1"/>
  <c r="P50" i="1"/>
  <c r="P97" i="1"/>
  <c r="O50" i="1"/>
  <c r="N50" i="1"/>
  <c r="N97" i="1"/>
  <c r="M50" i="1"/>
  <c r="L50" i="1"/>
  <c r="L97" i="1"/>
  <c r="K50" i="1"/>
  <c r="J50" i="1"/>
  <c r="J97" i="1"/>
  <c r="I50" i="1"/>
  <c r="H50" i="1"/>
  <c r="AD34" i="1"/>
  <c r="AC34" i="1"/>
  <c r="AB34" i="1"/>
  <c r="AA34" i="1"/>
  <c r="Z34" i="1"/>
  <c r="Y34" i="1"/>
  <c r="X34" i="1"/>
  <c r="W34" i="1"/>
  <c r="V34" i="1"/>
  <c r="U34" i="1"/>
  <c r="T34" i="1"/>
  <c r="S34" i="1"/>
  <c r="R34" i="1"/>
  <c r="Q34" i="1"/>
  <c r="P34" i="1"/>
  <c r="O34" i="1"/>
  <c r="N34" i="1"/>
  <c r="M34" i="1"/>
  <c r="L34" i="1"/>
  <c r="K34" i="1"/>
  <c r="J34" i="1"/>
  <c r="I34" i="1"/>
  <c r="AD4" i="1"/>
  <c r="AC4" i="1"/>
  <c r="AB4" i="1"/>
  <c r="AA4" i="1"/>
  <c r="Z4" i="1"/>
  <c r="Y4" i="1"/>
  <c r="X4" i="1"/>
  <c r="W4" i="1"/>
  <c r="V4" i="1"/>
  <c r="U4" i="1"/>
  <c r="T4" i="1"/>
  <c r="S4" i="1"/>
  <c r="R4" i="1"/>
  <c r="Q4" i="1"/>
  <c r="P4" i="1"/>
  <c r="O4" i="1"/>
  <c r="N4" i="1"/>
  <c r="M4" i="1"/>
  <c r="L4" i="1"/>
  <c r="K4" i="1"/>
  <c r="J4" i="1"/>
  <c r="I4" i="1"/>
  <c r="K97" i="1"/>
  <c r="O97" i="1"/>
  <c r="S97" i="1"/>
  <c r="W97" i="1"/>
  <c r="AA97" i="1"/>
  <c r="I97" i="1"/>
  <c r="M97" i="1"/>
  <c r="Q97" i="1"/>
  <c r="U97" i="1"/>
  <c r="Y97" i="1"/>
  <c r="AC97" i="1"/>
  <c r="AE129" i="1"/>
  <c r="AE119" i="1"/>
  <c r="AE82" i="1"/>
  <c r="AF68" i="1"/>
  <c r="AF82" i="1"/>
  <c r="AE66" i="1"/>
  <c r="AF52" i="1"/>
  <c r="AF66" i="1"/>
  <c r="AE95" i="1"/>
  <c r="AE109" i="1"/>
  <c r="AF88" i="1"/>
  <c r="AF95" i="1"/>
  <c r="AE50" i="1"/>
  <c r="AF50" i="1"/>
  <c r="C133" i="1"/>
  <c r="AF97" i="1"/>
  <c r="AE97" i="1"/>
</calcChain>
</file>

<file path=xl/sharedStrings.xml><?xml version="1.0" encoding="utf-8"?>
<sst xmlns="http://schemas.openxmlformats.org/spreadsheetml/2006/main" count="186" uniqueCount="71">
  <si>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</si>
  <si>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</si>
  <si>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</si>
  <si>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 xml:space="preserve"> </t>
  </si>
  <si>
    <t>PHASE START</t>
  </si>
  <si>
    <t>PHASE END</t>
  </si>
  <si>
    <t>PROJECT PHASES</t>
  </si>
  <si>
    <t>PHASE 1</t>
  </si>
  <si>
    <t>PHASE 2</t>
  </si>
  <si>
    <t>PHASE 3</t>
  </si>
  <si>
    <t>PHASE 4</t>
  </si>
  <si>
    <t>PHASE 5</t>
  </si>
  <si>
    <t>PHASE 6</t>
  </si>
  <si>
    <t>PHASE 7</t>
  </si>
  <si>
    <t>RESOURCE REQUIREMENTS</t>
  </si>
  <si>
    <t>REQUESTED</t>
  </si>
  <si>
    <t>START DATE</t>
  </si>
  <si>
    <t>PROJECTED</t>
  </si>
  <si>
    <t>END DATE</t>
  </si>
  <si>
    <t>ROLE</t>
  </si>
  <si>
    <t>TOTAL COST</t>
  </si>
  <si>
    <t>ALLOCATED</t>
  </si>
  <si>
    <t>TOTAL</t>
  </si>
  <si>
    <t>Role 1</t>
  </si>
  <si>
    <t>HOURS</t>
  </si>
  <si>
    <t xml:space="preserve">Enter projected amount to be spent per month for each line item. </t>
  </si>
  <si>
    <t>SOFTWARE</t>
  </si>
  <si>
    <t>HARDWARE</t>
  </si>
  <si>
    <t>SUPPORT</t>
  </si>
  <si>
    <t>EQUIPMENT</t>
  </si>
  <si>
    <t>OTHER</t>
  </si>
  <si>
    <t>ADDITIONAL EXPENSES</t>
  </si>
  <si>
    <t>DESCRIPTION</t>
  </si>
  <si>
    <t>TOTAL ADDITIONAL EXPENSES</t>
  </si>
  <si>
    <t>TOTAL STAFF RESOURCE</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</si>
  <si>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</si>
  <si>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</si>
  <si>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</si>
  <si>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</si>
  <si>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</si>
  <si>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</si>
  <si>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</si>
  <si>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</si>
  <si>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</si>
  <si>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</si>
  <si>
    <t>PMO RESOURCE PLANNING TEMPLATE</t>
  </si>
  <si>
    <t>RESOURCE TYPE</t>
  </si>
  <si>
    <t>PROJECT NAME</t>
  </si>
  <si>
    <t>Project 1</t>
  </si>
  <si>
    <t>PROJECT 1 OVERVIEW</t>
  </si>
  <si>
    <t>PROJECT 2 OVERVIEW</t>
  </si>
  <si>
    <t>PROJECT 3 OVERVIEW</t>
  </si>
  <si>
    <t>PROJECT/PHASE NAME</t>
  </si>
  <si>
    <t>PROJECT 1</t>
  </si>
  <si>
    <t>Phase 1</t>
  </si>
  <si>
    <t>Phase 2</t>
  </si>
  <si>
    <t>Phase 3</t>
  </si>
  <si>
    <t>Phase 4</t>
  </si>
  <si>
    <t>Phase 5</t>
  </si>
  <si>
    <t>Phase 6</t>
  </si>
  <si>
    <t>Phase 7</t>
  </si>
  <si>
    <t>Analyst</t>
  </si>
  <si>
    <t>Team Leader</t>
  </si>
  <si>
    <t>Developer</t>
  </si>
  <si>
    <t>Quality Manager</t>
  </si>
  <si>
    <t>PHP Analyst</t>
  </si>
  <si>
    <t>Subject Matter Expert</t>
  </si>
  <si>
    <t xml:space="preserve">PROJECT 2  </t>
  </si>
  <si>
    <t xml:space="preserve">PROJECT 3  </t>
  </si>
  <si>
    <t>PROJECT 2</t>
  </si>
  <si>
    <t>PROJECT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</si>
</sst>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8">
    <font>
      <sz val="12"/>
      <color theme="1"/>
      <name val="Calibri"/>
      <family val="2"/>
      <scheme val="minor"/>
    </font>
    <font>
      <sz val="12"/>
      <color theme="1"/>
      <name val="Arial"/>
      <family val="2"/>
    </font>
    <font>
      <sz val="8"/>
      <name val="Calibri"/>
      <family val="2"/>
      <scheme val="minor"/>
    </font>
    <font>
      <sz val="12"/>
      <color theme="1"/>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22"/>
      <color theme="1"/>
      <name val="Arial"/>
      <family val="2"/>
    </font>
    <font>
      <u/>
      <sz val="22"/>
      <color theme="0"/>
      <name val="Century Gothic Bold"/>
    </font>
  </fonts>
  <fills count="19">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4" tint="-0.249977111117893"/>
        <bgColor indexed="64"/>
      </patternFill>
    </fill>
    <fill>
      <patternFill patternType="solid">
        <fgColor theme="0"/>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44" fontId="8" fillId="0" borderId="0" applyFont="0" applyFill="0" applyBorder="0" applyAlignment="0" applyProtection="0"/>
    <xf numFmtId="0" fontId="4" fillId="0" borderId="0" applyNumberFormat="0" applyFill="0" applyBorder="0" applyAlignment="0" applyProtection="0"/>
  </cellStyleXfs>
  <cellXfs count="172">
    <xf numFmtId="0" fontId="0" fillId="0" borderId="0" xfId="0"/>
    <xf numFmtId="0" fontId="6" fillId="0" borderId="0" xfId="3"/>
    <xf numFmtId="0" fontId="1" fillId="0" borderId="1" xfId="3" applyFont="1" applyBorder="1" applyAlignment="1">
      <alignment horizontal="left" vertical="center" wrapText="1" indent="2"/>
    </xf>
    <xf numFmtId="0" fontId="9" fillId="0" borderId="0" xfId="0" applyFont="1" applyAlignment="1"/>
    <xf numFmtId="0" fontId="9" fillId="0" borderId="0" xfId="0" applyFont="1" applyFill="1" applyBorder="1" applyAlignment="1">
      <alignment horizontal="center" wrapText="1"/>
    </xf>
    <xf numFmtId="0" fontId="1"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14" fontId="11" fillId="0" borderId="0" xfId="0" applyNumberFormat="1" applyFont="1" applyFill="1" applyBorder="1" applyAlignment="1">
      <alignment horizontal="left" vertical="center"/>
    </xf>
    <xf numFmtId="0" fontId="11" fillId="0" borderId="0" xfId="0" applyFont="1" applyFill="1" applyAlignment="1" applyProtection="1">
      <alignment vertical="center"/>
      <protection locked="0"/>
    </xf>
    <xf numFmtId="14" fontId="11" fillId="0" borderId="0" xfId="0" applyNumberFormat="1" applyFont="1" applyFill="1" applyBorder="1" applyAlignment="1" applyProtection="1">
      <alignment horizontal="left" vertical="center"/>
      <protection locked="0"/>
    </xf>
    <xf numFmtId="0" fontId="11" fillId="0" borderId="0" xfId="0" applyFont="1" applyAlignment="1" applyProtection="1">
      <alignment vertical="center"/>
      <protection locked="0"/>
    </xf>
    <xf numFmtId="0" fontId="9" fillId="0" borderId="0" xfId="0" applyFont="1" applyFill="1" applyBorder="1" applyAlignment="1" applyProtection="1">
      <alignment horizontal="center" vertical="center"/>
      <protection locked="0"/>
    </xf>
    <xf numFmtId="14" fontId="14" fillId="0" borderId="0" xfId="0" applyNumberFormat="1" applyFont="1" applyFill="1" applyBorder="1" applyAlignment="1" applyProtection="1">
      <alignment horizontal="left" vertical="center"/>
      <protection locked="0"/>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5" fillId="0" borderId="0" xfId="0" applyFont="1" applyBorder="1" applyAlignment="1" applyProtection="1">
      <alignment vertical="center"/>
      <protection locked="0"/>
    </xf>
    <xf numFmtId="164" fontId="15" fillId="0" borderId="0" xfId="0" applyNumberFormat="1" applyFont="1" applyBorder="1" applyAlignment="1" applyProtection="1">
      <alignment vertical="center"/>
      <protection locked="0"/>
    </xf>
    <xf numFmtId="0" fontId="11"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7" fillId="3" borderId="6" xfId="0" applyNumberFormat="1" applyFont="1" applyFill="1" applyBorder="1" applyAlignment="1">
      <alignment horizontal="center" vertical="center"/>
    </xf>
    <xf numFmtId="0" fontId="7" fillId="3" borderId="11" xfId="0" applyFont="1" applyFill="1" applyBorder="1" applyAlignment="1">
      <alignment vertical="center"/>
    </xf>
    <xf numFmtId="0" fontId="7" fillId="7" borderId="8" xfId="0" applyFont="1" applyFill="1" applyBorder="1" applyAlignment="1" applyProtection="1">
      <alignment horizontal="left" vertical="center" indent="1"/>
    </xf>
    <xf numFmtId="0" fontId="7" fillId="7" borderId="9" xfId="0" applyFont="1" applyFill="1" applyBorder="1" applyAlignment="1" applyProtection="1">
      <alignment vertical="center"/>
    </xf>
    <xf numFmtId="0" fontId="7" fillId="7" borderId="10" xfId="0" applyFont="1" applyFill="1" applyBorder="1" applyAlignment="1" applyProtection="1">
      <alignment horizontal="left" vertical="center" indent="1"/>
    </xf>
    <xf numFmtId="0" fontId="7" fillId="7" borderId="11" xfId="0" applyFont="1" applyFill="1" applyBorder="1" applyAlignment="1" applyProtection="1">
      <alignment vertical="center"/>
    </xf>
    <xf numFmtId="0" fontId="9" fillId="0" borderId="8" xfId="0" applyFont="1" applyFill="1" applyBorder="1" applyAlignment="1" applyProtection="1">
      <alignment horizontal="left" vertical="center" indent="1"/>
    </xf>
    <xf numFmtId="0" fontId="9" fillId="0" borderId="9" xfId="0" applyFont="1" applyFill="1" applyBorder="1" applyAlignment="1" applyProtection="1">
      <alignment vertical="center"/>
    </xf>
    <xf numFmtId="0" fontId="9" fillId="0" borderId="10" xfId="0" applyFont="1" applyFill="1" applyBorder="1" applyAlignment="1" applyProtection="1">
      <alignment horizontal="left" vertical="center" indent="1"/>
    </xf>
    <xf numFmtId="0" fontId="9" fillId="0" borderId="11" xfId="0" applyFont="1" applyFill="1" applyBorder="1" applyAlignment="1" applyProtection="1">
      <alignment vertical="center"/>
    </xf>
    <xf numFmtId="0" fontId="7" fillId="3" borderId="2" xfId="0" applyFont="1" applyFill="1" applyBorder="1" applyAlignment="1">
      <alignment horizontal="center" vertical="center"/>
    </xf>
    <xf numFmtId="0" fontId="16" fillId="3" borderId="10" xfId="0" applyFont="1" applyFill="1" applyBorder="1" applyAlignment="1">
      <alignment horizontal="left" vertical="center" indent="1"/>
    </xf>
    <xf numFmtId="0" fontId="9" fillId="2" borderId="6" xfId="0" applyFont="1" applyFill="1" applyBorder="1" applyAlignment="1" applyProtection="1">
      <alignment horizontal="center" vertical="center"/>
      <protection locked="0"/>
    </xf>
    <xf numFmtId="164" fontId="9" fillId="2" borderId="6" xfId="0" applyNumberFormat="1" applyFont="1" applyFill="1" applyBorder="1" applyAlignment="1" applyProtection="1">
      <alignment vertical="center"/>
      <protection locked="0"/>
    </xf>
    <xf numFmtId="164" fontId="13" fillId="2" borderId="6" xfId="0" applyNumberFormat="1" applyFont="1" applyFill="1" applyBorder="1" applyAlignment="1" applyProtection="1">
      <alignment horizontal="center" vertical="center"/>
      <protection locked="0"/>
    </xf>
    <xf numFmtId="164" fontId="9" fillId="2" borderId="6" xfId="0" applyNumberFormat="1" applyFont="1" applyFill="1" applyBorder="1" applyAlignment="1" applyProtection="1">
      <alignment horizontal="center" vertical="center"/>
      <protection locked="0"/>
    </xf>
    <xf numFmtId="0" fontId="11" fillId="2" borderId="6" xfId="0" applyFont="1" applyFill="1" applyBorder="1" applyAlignment="1" applyProtection="1">
      <alignment vertical="center"/>
      <protection locked="0"/>
    </xf>
    <xf numFmtId="14" fontId="9" fillId="2" borderId="6" xfId="0" applyNumberFormat="1" applyFont="1" applyFill="1" applyBorder="1" applyAlignment="1">
      <alignment horizontal="right" vertical="center"/>
    </xf>
    <xf numFmtId="14" fontId="14" fillId="2" borderId="6" xfId="0" applyNumberFormat="1" applyFont="1" applyFill="1" applyBorder="1" applyAlignment="1">
      <alignment horizontal="left" vertical="center"/>
    </xf>
    <xf numFmtId="0" fontId="11" fillId="2" borderId="6" xfId="0" applyFont="1" applyFill="1" applyBorder="1" applyAlignment="1">
      <alignment vertical="center"/>
    </xf>
    <xf numFmtId="0" fontId="7" fillId="7" borderId="10" xfId="0" applyFont="1" applyFill="1" applyBorder="1" applyAlignment="1">
      <alignment horizontal="left" wrapText="1" indent="1"/>
    </xf>
    <xf numFmtId="0" fontId="7" fillId="7" borderId="14" xfId="0" applyFont="1" applyFill="1" applyBorder="1" applyAlignment="1">
      <alignment horizontal="left" vertical="top" wrapText="1" indent="1"/>
    </xf>
    <xf numFmtId="0" fontId="7" fillId="7" borderId="10" xfId="0" applyFont="1" applyFill="1" applyBorder="1" applyAlignment="1">
      <alignment horizontal="center" wrapText="1"/>
    </xf>
    <xf numFmtId="0" fontId="7" fillId="7" borderId="14" xfId="0" applyFont="1" applyFill="1" applyBorder="1" applyAlignment="1">
      <alignment horizontal="center" vertical="top" wrapText="1"/>
    </xf>
    <xf numFmtId="0" fontId="7" fillId="7" borderId="13" xfId="0" applyNumberFormat="1" applyFont="1" applyFill="1" applyBorder="1" applyAlignment="1" applyProtection="1">
      <alignment horizontal="center"/>
    </xf>
    <xf numFmtId="3" fontId="7" fillId="7" borderId="7" xfId="0" applyNumberFormat="1" applyFont="1" applyFill="1" applyBorder="1" applyAlignment="1" applyProtection="1">
      <alignment horizontal="center" vertical="center"/>
    </xf>
    <xf numFmtId="0" fontId="7" fillId="7" borderId="10" xfId="0" applyNumberFormat="1" applyFont="1" applyFill="1" applyBorder="1" applyAlignment="1" applyProtection="1">
      <alignment horizontal="center"/>
    </xf>
    <xf numFmtId="3" fontId="7" fillId="7" borderId="14" xfId="0" applyNumberFormat="1" applyFont="1" applyFill="1" applyBorder="1" applyAlignment="1" applyProtection="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9" fillId="8" borderId="6"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9" fillId="10" borderId="6" xfId="0" applyFont="1" applyFill="1" applyBorder="1" applyAlignment="1" applyProtection="1">
      <alignment horizontal="center" vertical="center"/>
      <protection locked="0"/>
    </xf>
    <xf numFmtId="0" fontId="9" fillId="11" borderId="6" xfId="0" applyFont="1" applyFill="1" applyBorder="1" applyAlignment="1" applyProtection="1">
      <alignment horizontal="center" vertical="center"/>
      <protection locked="0"/>
    </xf>
    <xf numFmtId="0" fontId="9" fillId="12" borderId="6" xfId="0" applyFont="1" applyFill="1" applyBorder="1" applyAlignment="1" applyProtection="1">
      <alignment horizontal="center" vertical="center"/>
      <protection locked="0"/>
    </xf>
    <xf numFmtId="0" fontId="9" fillId="13" borderId="6" xfId="0" applyFont="1" applyFill="1" applyBorder="1" applyAlignment="1" applyProtection="1">
      <alignment horizontal="center" vertical="center"/>
      <protection locked="0"/>
    </xf>
    <xf numFmtId="164" fontId="9" fillId="13" borderId="6" xfId="0" applyNumberFormat="1" applyFont="1" applyFill="1" applyBorder="1" applyAlignment="1" applyProtection="1">
      <alignment horizontal="center" vertical="center"/>
      <protection locked="0"/>
    </xf>
    <xf numFmtId="0" fontId="7" fillId="4" borderId="18" xfId="0" applyFont="1" applyFill="1" applyBorder="1" applyAlignment="1">
      <alignment vertical="center"/>
    </xf>
    <xf numFmtId="0" fontId="17" fillId="4" borderId="19" xfId="0" applyFont="1" applyFill="1" applyBorder="1" applyAlignment="1">
      <alignment vertical="center"/>
    </xf>
    <xf numFmtId="44" fontId="17" fillId="4" borderId="19" xfId="4" applyFont="1" applyFill="1" applyBorder="1" applyAlignment="1">
      <alignment vertical="center"/>
    </xf>
    <xf numFmtId="14" fontId="7" fillId="4" borderId="19" xfId="4" applyNumberFormat="1" applyFont="1" applyFill="1" applyBorder="1" applyAlignment="1">
      <alignment horizontal="right" vertical="center"/>
    </xf>
    <xf numFmtId="14" fontId="7" fillId="4" borderId="20" xfId="4" applyNumberFormat="1" applyFont="1" applyFill="1" applyBorder="1" applyAlignment="1">
      <alignment horizontal="right" vertical="center" indent="1"/>
    </xf>
    <xf numFmtId="0" fontId="7" fillId="7" borderId="22" xfId="0" applyNumberFormat="1" applyFont="1" applyFill="1" applyBorder="1" applyAlignment="1" applyProtection="1">
      <alignment horizontal="center"/>
    </xf>
    <xf numFmtId="3" fontId="7" fillId="7" borderId="23" xfId="0" applyNumberFormat="1" applyFont="1" applyFill="1" applyBorder="1" applyAlignment="1" applyProtection="1">
      <alignment horizontal="center" vertical="center"/>
    </xf>
    <xf numFmtId="0" fontId="7" fillId="3" borderId="12" xfId="0" applyFont="1" applyFill="1" applyBorder="1" applyAlignment="1" applyProtection="1">
      <alignment horizontal="center" wrapText="1"/>
    </xf>
    <xf numFmtId="0" fontId="7" fillId="3" borderId="3" xfId="0" applyFont="1" applyFill="1" applyBorder="1" applyAlignment="1" applyProtection="1">
      <alignment horizontal="center" vertical="top" wrapText="1"/>
    </xf>
    <xf numFmtId="0" fontId="7" fillId="4" borderId="27" xfId="0" applyFont="1" applyFill="1" applyBorder="1" applyAlignment="1" applyProtection="1">
      <alignment horizontal="center" wrapText="1"/>
    </xf>
    <xf numFmtId="0" fontId="7" fillId="4" borderId="28" xfId="0" applyFont="1" applyFill="1" applyBorder="1" applyAlignment="1" applyProtection="1">
      <alignment horizontal="center" vertical="top" wrapText="1"/>
    </xf>
    <xf numFmtId="0" fontId="18" fillId="0" borderId="0" xfId="0" applyFont="1" applyAlignment="1">
      <alignment vertical="center"/>
    </xf>
    <xf numFmtId="0" fontId="11" fillId="0" borderId="7" xfId="0" applyFont="1" applyFill="1" applyBorder="1" applyAlignment="1" applyProtection="1">
      <alignment horizontal="left" vertical="center" wrapText="1" indent="1"/>
      <protection locked="0"/>
    </xf>
    <xf numFmtId="0" fontId="11" fillId="0" borderId="7" xfId="0" applyFont="1" applyFill="1" applyBorder="1" applyAlignment="1" applyProtection="1">
      <alignment horizontal="center" vertical="center" wrapText="1"/>
      <protection locked="0"/>
    </xf>
    <xf numFmtId="44" fontId="11" fillId="0" borderId="7" xfId="4" applyFont="1" applyFill="1" applyBorder="1" applyAlignment="1" applyProtection="1">
      <alignment vertical="center" wrapText="1"/>
      <protection locked="0"/>
    </xf>
    <xf numFmtId="0" fontId="11" fillId="0" borderId="6" xfId="0" applyFont="1" applyFill="1" applyBorder="1" applyAlignment="1" applyProtection="1">
      <alignment horizontal="left" vertical="center" wrapText="1" indent="1"/>
      <protection locked="0"/>
    </xf>
    <xf numFmtId="0" fontId="11" fillId="0" borderId="6" xfId="0" applyFont="1" applyFill="1" applyBorder="1" applyAlignment="1" applyProtection="1">
      <alignment horizontal="center" vertical="center" wrapText="1"/>
      <protection locked="0"/>
    </xf>
    <xf numFmtId="44" fontId="11" fillId="0" borderId="6" xfId="4" applyFont="1" applyFill="1" applyBorder="1" applyAlignment="1" applyProtection="1">
      <alignment vertical="center" wrapText="1"/>
      <protection locked="0"/>
    </xf>
    <xf numFmtId="0" fontId="11" fillId="0" borderId="16" xfId="0" applyFont="1" applyFill="1" applyBorder="1" applyAlignment="1" applyProtection="1">
      <alignment horizontal="left" vertical="center" wrapText="1" indent="1"/>
      <protection locked="0"/>
    </xf>
    <xf numFmtId="0" fontId="11" fillId="0" borderId="16" xfId="0" applyFont="1" applyFill="1" applyBorder="1" applyAlignment="1" applyProtection="1">
      <alignment horizontal="center" vertical="center" wrapText="1"/>
      <protection locked="0"/>
    </xf>
    <xf numFmtId="44" fontId="11" fillId="0" borderId="16" xfId="4" applyFont="1" applyFill="1" applyBorder="1" applyAlignment="1" applyProtection="1">
      <alignment vertical="center" wrapText="1"/>
      <protection locked="0"/>
    </xf>
    <xf numFmtId="3" fontId="15" fillId="14" borderId="20" xfId="0" applyNumberFormat="1" applyFont="1" applyFill="1" applyBorder="1" applyAlignment="1" applyProtection="1">
      <alignment horizontal="center" vertical="center"/>
    </xf>
    <xf numFmtId="3" fontId="15" fillId="14" borderId="17" xfId="0" applyNumberFormat="1" applyFont="1" applyFill="1" applyBorder="1" applyAlignment="1" applyProtection="1">
      <alignment horizontal="center" vertical="center"/>
    </xf>
    <xf numFmtId="3" fontId="15" fillId="14" borderId="26" xfId="0" applyNumberFormat="1" applyFont="1" applyFill="1" applyBorder="1" applyAlignment="1" applyProtection="1">
      <alignment horizontal="center" vertical="center"/>
    </xf>
    <xf numFmtId="0" fontId="11" fillId="0" borderId="0" xfId="0" applyFont="1" applyAlignment="1">
      <alignment horizontal="right" vertical="center"/>
    </xf>
    <xf numFmtId="1" fontId="15" fillId="0" borderId="7" xfId="0" applyNumberFormat="1" applyFont="1" applyFill="1" applyBorder="1" applyAlignment="1" applyProtection="1">
      <alignment horizontal="center" vertical="center"/>
    </xf>
    <xf numFmtId="1" fontId="15" fillId="0" borderId="23" xfId="0" applyNumberFormat="1" applyFont="1" applyFill="1" applyBorder="1" applyAlignment="1" applyProtection="1">
      <alignment horizontal="center" vertical="center"/>
    </xf>
    <xf numFmtId="1" fontId="15" fillId="0" borderId="6" xfId="0" applyNumberFormat="1" applyFont="1" applyFill="1" applyBorder="1" applyAlignment="1" applyProtection="1">
      <alignment horizontal="center" vertical="center"/>
    </xf>
    <xf numFmtId="1" fontId="15" fillId="0" borderId="24" xfId="0" applyNumberFormat="1" applyFont="1" applyFill="1" applyBorder="1" applyAlignment="1" applyProtection="1">
      <alignment horizontal="center" vertical="center"/>
    </xf>
    <xf numFmtId="1" fontId="15" fillId="0" borderId="16" xfId="0" applyNumberFormat="1" applyFont="1" applyFill="1" applyBorder="1" applyAlignment="1" applyProtection="1">
      <alignment horizontal="center" vertical="center"/>
    </xf>
    <xf numFmtId="1" fontId="15" fillId="0" borderId="25" xfId="0" applyNumberFormat="1" applyFont="1" applyFill="1" applyBorder="1" applyAlignment="1" applyProtection="1">
      <alignment horizontal="center" vertical="center"/>
    </xf>
    <xf numFmtId="1" fontId="11" fillId="14" borderId="28" xfId="0" applyNumberFormat="1" applyFont="1" applyFill="1" applyBorder="1" applyAlignment="1" applyProtection="1">
      <alignment horizontal="center" vertical="center"/>
    </xf>
    <xf numFmtId="44" fontId="12" fillId="5" borderId="3" xfId="0" applyNumberFormat="1" applyFont="1" applyFill="1" applyBorder="1" applyAlignment="1" applyProtection="1">
      <alignment vertical="center"/>
    </xf>
    <xf numFmtId="165" fontId="11" fillId="0" borderId="2" xfId="0" applyNumberFormat="1"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165" fontId="11" fillId="0" borderId="4" xfId="0" applyNumberFormat="1" applyFont="1" applyFill="1" applyBorder="1" applyAlignment="1" applyProtection="1">
      <alignment horizontal="center" vertical="center"/>
      <protection locked="0"/>
    </xf>
    <xf numFmtId="0" fontId="7" fillId="7" borderId="11" xfId="0" applyFont="1" applyFill="1" applyBorder="1" applyAlignment="1">
      <alignment horizontal="center" wrapText="1"/>
    </xf>
    <xf numFmtId="0" fontId="7" fillId="7" borderId="15" xfId="0" applyFont="1" applyFill="1" applyBorder="1" applyAlignment="1">
      <alignment horizontal="center" vertical="top"/>
    </xf>
    <xf numFmtId="165" fontId="11" fillId="0" borderId="3" xfId="4" applyNumberFormat="1" applyFont="1" applyFill="1" applyBorder="1" applyAlignment="1" applyProtection="1">
      <alignment horizontal="center" vertical="center"/>
      <protection locked="0"/>
    </xf>
    <xf numFmtId="165" fontId="11" fillId="0" borderId="2" xfId="4" applyNumberFormat="1" applyFont="1" applyFill="1" applyBorder="1" applyAlignment="1" applyProtection="1">
      <alignment horizontal="center" vertical="center"/>
      <protection locked="0"/>
    </xf>
    <xf numFmtId="165" fontId="11" fillId="0" borderId="21" xfId="4" applyNumberFormat="1" applyFont="1" applyFill="1" applyBorder="1" applyAlignment="1" applyProtection="1">
      <alignment horizontal="center" vertical="center"/>
      <protection locked="0"/>
    </xf>
    <xf numFmtId="0" fontId="7" fillId="7" borderId="31" xfId="0" applyFont="1" applyFill="1" applyBorder="1" applyAlignment="1">
      <alignment horizontal="center" wrapText="1"/>
    </xf>
    <xf numFmtId="0" fontId="7" fillId="7" borderId="5" xfId="0" applyFont="1" applyFill="1" applyBorder="1" applyAlignment="1">
      <alignment horizontal="center" vertical="top" wrapText="1"/>
    </xf>
    <xf numFmtId="165" fontId="11" fillId="0" borderId="5" xfId="4" applyNumberFormat="1" applyFont="1" applyFill="1" applyBorder="1" applyAlignment="1" applyProtection="1">
      <alignment horizontal="center" vertical="center"/>
      <protection locked="0"/>
    </xf>
    <xf numFmtId="165" fontId="11" fillId="0" borderId="4" xfId="4" applyNumberFormat="1" applyFont="1" applyFill="1" applyBorder="1" applyAlignment="1" applyProtection="1">
      <alignment horizontal="center" vertical="center"/>
      <protection locked="0"/>
    </xf>
    <xf numFmtId="165" fontId="11" fillId="0" borderId="30" xfId="4" applyNumberFormat="1" applyFont="1" applyFill="1" applyBorder="1" applyAlignment="1" applyProtection="1">
      <alignment horizontal="center" vertical="center"/>
      <protection locked="0"/>
    </xf>
    <xf numFmtId="0" fontId="7" fillId="7" borderId="10" xfId="0" applyNumberFormat="1" applyFont="1" applyFill="1" applyBorder="1" applyAlignment="1" applyProtection="1">
      <alignment horizontal="center" vertical="center"/>
    </xf>
    <xf numFmtId="0" fontId="7" fillId="7" borderId="13" xfId="0" applyNumberFormat="1" applyFont="1" applyFill="1" applyBorder="1" applyAlignment="1" applyProtection="1">
      <alignment horizontal="center" vertical="center"/>
    </xf>
    <xf numFmtId="0" fontId="7" fillId="7" borderId="22" xfId="0" applyNumberFormat="1"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44" fontId="15" fillId="14" borderId="20" xfId="0" applyNumberFormat="1" applyFont="1" applyFill="1" applyBorder="1" applyAlignment="1" applyProtection="1">
      <alignment horizontal="center" vertical="center"/>
    </xf>
    <xf numFmtId="44" fontId="15" fillId="14" borderId="17" xfId="0" applyNumberFormat="1" applyFont="1" applyFill="1" applyBorder="1" applyAlignment="1" applyProtection="1">
      <alignment horizontal="center" vertical="center"/>
    </xf>
    <xf numFmtId="44" fontId="15" fillId="14" borderId="26" xfId="0" applyNumberFormat="1" applyFont="1" applyFill="1" applyBorder="1" applyAlignment="1" applyProtection="1">
      <alignment horizontal="center" vertical="center"/>
    </xf>
    <xf numFmtId="44" fontId="12" fillId="6" borderId="20" xfId="0" applyNumberFormat="1" applyFont="1" applyFill="1" applyBorder="1" applyAlignment="1" applyProtection="1">
      <alignment vertical="center"/>
    </xf>
    <xf numFmtId="3" fontId="15" fillId="15" borderId="29" xfId="0" applyNumberFormat="1" applyFont="1" applyFill="1" applyBorder="1" applyAlignment="1" applyProtection="1">
      <alignment horizontal="center" vertical="center"/>
    </xf>
    <xf numFmtId="166" fontId="15" fillId="0" borderId="7" xfId="0" applyNumberFormat="1" applyFont="1" applyFill="1" applyBorder="1" applyAlignment="1" applyProtection="1">
      <alignment horizontal="center" vertical="center"/>
    </xf>
    <xf numFmtId="166" fontId="15" fillId="0" borderId="23" xfId="0" applyNumberFormat="1" applyFont="1" applyFill="1" applyBorder="1" applyAlignment="1" applyProtection="1">
      <alignment horizontal="center" vertical="center"/>
    </xf>
    <xf numFmtId="166" fontId="15" fillId="0" borderId="6" xfId="0" applyNumberFormat="1" applyFont="1" applyFill="1" applyBorder="1" applyAlignment="1" applyProtection="1">
      <alignment horizontal="center" vertical="center"/>
    </xf>
    <xf numFmtId="166" fontId="15" fillId="0" borderId="24" xfId="0" applyNumberFormat="1" applyFont="1" applyFill="1" applyBorder="1" applyAlignment="1" applyProtection="1">
      <alignment horizontal="center" vertical="center"/>
    </xf>
    <xf numFmtId="166" fontId="15" fillId="0" borderId="16" xfId="0" applyNumberFormat="1" applyFont="1" applyFill="1" applyBorder="1" applyAlignment="1" applyProtection="1">
      <alignment horizontal="center" vertical="center"/>
    </xf>
    <xf numFmtId="166" fontId="15" fillId="0" borderId="25" xfId="0" applyNumberFormat="1" applyFont="1" applyFill="1" applyBorder="1" applyAlignment="1" applyProtection="1">
      <alignment horizontal="center" vertical="center"/>
    </xf>
    <xf numFmtId="44" fontId="12" fillId="5" borderId="32" xfId="0" applyNumberFormat="1" applyFont="1" applyFill="1" applyBorder="1" applyAlignment="1" applyProtection="1">
      <alignment vertical="center"/>
    </xf>
    <xf numFmtId="44" fontId="12" fillId="5" borderId="33" xfId="0" applyNumberFormat="1" applyFont="1" applyFill="1" applyBorder="1" applyAlignment="1" applyProtection="1">
      <alignment vertical="center"/>
    </xf>
    <xf numFmtId="44" fontId="12" fillId="5" borderId="34" xfId="0" applyNumberFormat="1" applyFont="1" applyFill="1" applyBorder="1" applyAlignment="1" applyProtection="1">
      <alignment vertical="center"/>
    </xf>
    <xf numFmtId="0" fontId="7" fillId="7" borderId="11" xfId="0" applyNumberFormat="1" applyFont="1" applyFill="1" applyBorder="1" applyAlignment="1" applyProtection="1">
      <alignment horizontal="center" vertical="center"/>
    </xf>
    <xf numFmtId="166" fontId="15" fillId="0" borderId="3" xfId="0" applyNumberFormat="1" applyFont="1" applyFill="1" applyBorder="1" applyAlignment="1" applyProtection="1">
      <alignment horizontal="center" vertical="center"/>
    </xf>
    <xf numFmtId="166" fontId="15" fillId="0" borderId="2" xfId="0" applyNumberFormat="1" applyFont="1" applyFill="1" applyBorder="1" applyAlignment="1" applyProtection="1">
      <alignment horizontal="center" vertical="center"/>
    </xf>
    <xf numFmtId="166" fontId="15" fillId="0" borderId="21" xfId="0" applyNumberFormat="1" applyFont="1" applyFill="1" applyBorder="1" applyAlignment="1" applyProtection="1">
      <alignment horizontal="center" vertical="center"/>
    </xf>
    <xf numFmtId="0" fontId="7" fillId="4" borderId="35" xfId="0" applyFont="1" applyFill="1" applyBorder="1" applyAlignment="1">
      <alignment vertical="center"/>
    </xf>
    <xf numFmtId="0" fontId="17" fillId="4" borderId="36" xfId="0" applyFont="1" applyFill="1" applyBorder="1" applyAlignment="1">
      <alignment vertical="center"/>
    </xf>
    <xf numFmtId="44" fontId="17" fillId="4" borderId="36" xfId="4" applyFont="1" applyFill="1" applyBorder="1" applyAlignment="1">
      <alignment vertical="center"/>
    </xf>
    <xf numFmtId="14" fontId="7" fillId="4" borderId="36" xfId="4" applyNumberFormat="1" applyFont="1" applyFill="1" applyBorder="1" applyAlignment="1">
      <alignment horizontal="right" vertical="center"/>
    </xf>
    <xf numFmtId="14" fontId="7" fillId="4" borderId="37" xfId="4" applyNumberFormat="1" applyFont="1" applyFill="1" applyBorder="1" applyAlignment="1">
      <alignment horizontal="right" vertical="center" indent="1"/>
    </xf>
    <xf numFmtId="0" fontId="7" fillId="7" borderId="9" xfId="0" applyFont="1" applyFill="1" applyBorder="1" applyAlignment="1">
      <alignment horizontal="center" vertical="center" wrapText="1"/>
    </xf>
    <xf numFmtId="0" fontId="7" fillId="7" borderId="2" xfId="0" applyFont="1" applyFill="1" applyBorder="1" applyAlignment="1">
      <alignment horizontal="center" vertical="center" wrapText="1"/>
    </xf>
    <xf numFmtId="165" fontId="11" fillId="0" borderId="9" xfId="4" applyNumberFormat="1" applyFont="1" applyFill="1" applyBorder="1" applyAlignment="1" applyProtection="1">
      <alignment horizontal="center" vertical="center"/>
      <protection locked="0"/>
    </xf>
    <xf numFmtId="3" fontId="12" fillId="14" borderId="20" xfId="0" applyNumberFormat="1" applyFont="1" applyFill="1" applyBorder="1" applyAlignment="1" applyProtection="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16" fillId="7" borderId="6" xfId="0" applyFont="1" applyFill="1" applyBorder="1" applyAlignment="1">
      <alignment horizontal="right" vertical="center" indent="1"/>
    </xf>
    <xf numFmtId="0" fontId="21" fillId="0" borderId="0" xfId="0" applyFont="1" applyAlignment="1">
      <alignment horizontal="right" vertical="center"/>
    </xf>
    <xf numFmtId="165" fontId="22" fillId="0" borderId="4" xfId="0" applyNumberFormat="1" applyFont="1" applyFill="1" applyBorder="1" applyAlignment="1">
      <alignment horizontal="center" vertical="center"/>
    </xf>
    <xf numFmtId="165" fontId="11" fillId="0" borderId="2" xfId="0" applyNumberFormat="1" applyFont="1" applyFill="1" applyBorder="1" applyAlignment="1">
      <alignment horizontal="center" vertical="center"/>
    </xf>
    <xf numFmtId="166" fontId="10" fillId="2" borderId="6" xfId="0" applyNumberFormat="1" applyFont="1" applyFill="1" applyBorder="1" applyAlignment="1">
      <alignment horizontal="left" vertical="center"/>
    </xf>
    <xf numFmtId="0" fontId="16" fillId="7" borderId="16" xfId="0" applyFont="1" applyFill="1" applyBorder="1" applyAlignment="1">
      <alignment horizontal="right" vertical="center" indent="1"/>
    </xf>
    <xf numFmtId="166" fontId="10" fillId="2" borderId="16" xfId="0" applyNumberFormat="1" applyFont="1" applyFill="1" applyBorder="1" applyAlignment="1">
      <alignment horizontal="left" vertical="center"/>
    </xf>
    <xf numFmtId="0" fontId="16" fillId="3" borderId="17" xfId="0" applyFont="1" applyFill="1" applyBorder="1" applyAlignment="1">
      <alignment horizontal="right" vertical="center" indent="1"/>
    </xf>
    <xf numFmtId="166" fontId="10" fillId="5" borderId="17" xfId="0" applyNumberFormat="1" applyFont="1" applyFill="1" applyBorder="1" applyAlignment="1">
      <alignment horizontal="left" vertical="center"/>
    </xf>
    <xf numFmtId="0" fontId="7" fillId="16" borderId="14" xfId="0" applyFont="1" applyFill="1" applyBorder="1" applyAlignment="1">
      <alignment horizontal="left" vertical="top" wrapText="1" indent="1"/>
    </xf>
    <xf numFmtId="0" fontId="7" fillId="16" borderId="14" xfId="0" applyFont="1" applyFill="1" applyBorder="1" applyAlignment="1">
      <alignment horizontal="center" vertical="top" wrapText="1"/>
    </xf>
    <xf numFmtId="0" fontId="7" fillId="16" borderId="5" xfId="0" applyFont="1" applyFill="1" applyBorder="1" applyAlignment="1">
      <alignment horizontal="center" vertical="top" wrapText="1"/>
    </xf>
    <xf numFmtId="0" fontId="7" fillId="16" borderId="15" xfId="0" applyFont="1" applyFill="1" applyBorder="1" applyAlignment="1">
      <alignment horizontal="center" vertical="top"/>
    </xf>
    <xf numFmtId="3" fontId="7" fillId="16" borderId="14" xfId="0" applyNumberFormat="1" applyFont="1" applyFill="1" applyBorder="1" applyAlignment="1" applyProtection="1">
      <alignment horizontal="center" vertical="center"/>
    </xf>
    <xf numFmtId="3" fontId="7" fillId="16" borderId="7" xfId="0" applyNumberFormat="1" applyFont="1" applyFill="1" applyBorder="1" applyAlignment="1" applyProtection="1">
      <alignment horizontal="center" vertical="center"/>
    </xf>
    <xf numFmtId="3" fontId="7" fillId="16" borderId="23" xfId="0" applyNumberFormat="1" applyFont="1" applyFill="1" applyBorder="1" applyAlignment="1" applyProtection="1">
      <alignment horizontal="center" vertical="center"/>
    </xf>
    <xf numFmtId="0" fontId="7" fillId="16" borderId="28" xfId="0" applyFont="1" applyFill="1" applyBorder="1" applyAlignment="1" applyProtection="1">
      <alignment horizontal="center" vertical="top" wrapText="1"/>
    </xf>
    <xf numFmtId="0" fontId="7" fillId="16" borderId="3" xfId="0" applyFont="1" applyFill="1" applyBorder="1" applyAlignment="1" applyProtection="1">
      <alignment horizontal="center" vertical="top" wrapText="1"/>
    </xf>
    <xf numFmtId="0" fontId="7" fillId="16" borderId="14" xfId="0" applyFont="1" applyFill="1" applyBorder="1" applyAlignment="1">
      <alignment horizontal="left" vertical="center" wrapText="1" indent="1"/>
    </xf>
    <xf numFmtId="0" fontId="16" fillId="16" borderId="10" xfId="0" applyFont="1" applyFill="1" applyBorder="1" applyAlignment="1">
      <alignment horizontal="left" vertical="center" indent="1"/>
    </xf>
    <xf numFmtId="0" fontId="7" fillId="16" borderId="11" xfId="0" applyFont="1" applyFill="1" applyBorder="1" applyAlignment="1">
      <alignment vertical="center"/>
    </xf>
    <xf numFmtId="0" fontId="7" fillId="16" borderId="11" xfId="0" applyFont="1" applyFill="1" applyBorder="1" applyAlignment="1">
      <alignment horizontal="center" vertical="center"/>
    </xf>
    <xf numFmtId="0" fontId="7" fillId="16" borderId="12" xfId="0" applyFont="1" applyFill="1"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wrapText="1"/>
    </xf>
    <xf numFmtId="0" fontId="1" fillId="0" borderId="0" xfId="0" applyFont="1"/>
    <xf numFmtId="0" fontId="26" fillId="17" borderId="0" xfId="0" applyFont="1" applyFill="1" applyAlignment="1">
      <alignment vertical="center"/>
    </xf>
    <xf numFmtId="0" fontId="27" fillId="18"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3&amp;utm_source=integrated+content&amp;utm_campaign=/content/pmo-templates&amp;utm_medium=PMO+Resource+Planning++11223&amp;lpa=PMO+Resource+Planning++1122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18</xdr:row>
      <xdr:rowOff>0</xdr:rowOff>
    </xdr:from>
    <xdr:to>
      <xdr:col>34</xdr:col>
      <xdr:colOff>12700</xdr:colOff>
      <xdr:row>18</xdr:row>
      <xdr:rowOff>0</xdr:rowOff>
    </xdr:to>
    <xdr:sp macro="" textlink="">
      <xdr:nvSpPr>
        <xdr:cNvPr id="5" name="Line 16">
          <a:extLst>
            <a:ext uri="{FF2B5EF4-FFF2-40B4-BE49-F238E27FC236}">
              <a16:creationId xmlns:a16="http://schemas.microsoft.com/office/drawing/2014/main" id="{082FAB5A-764E-5246-B54C-30BA8C18E474}"/>
            </a:ext>
          </a:extLst>
        </xdr:cNvPr>
        <xdr:cNvSpPr>
          <a:spLocks noChangeShapeType="1"/>
        </xdr:cNvSpPr>
      </xdr:nvSpPr>
      <xdr:spPr bwMode="auto">
        <a:xfrm>
          <a:off x="32286222" y="2906889"/>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27</xdr:row>
      <xdr:rowOff>0</xdr:rowOff>
    </xdr:from>
    <xdr:to>
      <xdr:col>34</xdr:col>
      <xdr:colOff>12700</xdr:colOff>
      <xdr:row>27</xdr:row>
      <xdr:rowOff>0</xdr:rowOff>
    </xdr:to>
    <xdr:sp macro="" textlink="">
      <xdr:nvSpPr>
        <xdr:cNvPr id="6" name="Line 16">
          <a:extLst>
            <a:ext uri="{FF2B5EF4-FFF2-40B4-BE49-F238E27FC236}">
              <a16:creationId xmlns:a16="http://schemas.microsoft.com/office/drawing/2014/main" id="{714BC9A0-438D-194A-B335-60EDCD95BB6A}"/>
            </a:ext>
          </a:extLst>
        </xdr:cNvPr>
        <xdr:cNvSpPr>
          <a:spLocks noChangeShapeType="1"/>
        </xdr:cNvSpPr>
      </xdr:nvSpPr>
      <xdr:spPr bwMode="auto">
        <a:xfrm>
          <a:off x="32286222" y="5827889"/>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8</xdr:col>
      <xdr:colOff>167922</xdr:colOff>
      <xdr:row>1</xdr:row>
      <xdr:rowOff>18344</xdr:rowOff>
    </xdr:to>
    <xdr:pic>
      <xdr:nvPicPr>
        <xdr:cNvPr id="7" name="Picture 6">
          <a:hlinkClick xmlns:r="http://schemas.openxmlformats.org/officeDocument/2006/relationships" r:id="rId1"/>
          <a:extLst>
            <a:ext uri="{FF2B5EF4-FFF2-40B4-BE49-F238E27FC236}">
              <a16:creationId xmlns:a16="http://schemas.microsoft.com/office/drawing/2014/main" id="{F25FAECA-5461-2A4E-B76D-98C3D0B06EE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23&amp;utm_source=integrated+content&amp;utm_campaign=/content/pmo-templates&amp;utm_medium=PMO+Resource+Planning++11223&amp;lpa=PMO+Resource+Planning++11223&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55"/>
  <sheetViews>
    <sheetView showGridLines="0" tabSelected="1" zoomScaleNormal="100" workbookViewId="0">
      <pane ySplit="1" topLeftCell="A2" activePane="bottomLeft" state="frozen"/>
      <selection pane="bottomLeft" activeCell="B137" sqref="B137:M137"/>
    </sheetView>
  </sheetViews>
  <sheetFormatPr baseColWidth="10" defaultColWidth="10.83203125" defaultRowHeight="16"/>
  <cols>
    <col min="1" max="1" width="3.5" style="5" customWidth="1"/>
    <col min="2" max="2" width="36.83203125" style="5" customWidth="1"/>
    <col min="3" max="3" width="30.83203125" style="5" customWidth="1"/>
    <col min="4" max="4" width="7.6640625" style="5" customWidth="1"/>
    <col min="5" max="5" width="11.5" style="5" customWidth="1"/>
    <col min="6" max="7" width="13.83203125" style="5" customWidth="1"/>
    <col min="8" max="8" width="11.5" style="5" bestFit="1" customWidth="1"/>
    <col min="9" max="30" width="10.83203125" style="5"/>
    <col min="31" max="32" width="15.83203125" style="5" customWidth="1"/>
    <col min="33" max="16384" width="10.83203125" style="5"/>
  </cols>
  <sheetData>
    <row r="1" spans="1:117" customFormat="1" ht="196" customHeight="1">
      <c r="B1" s="160"/>
      <c r="C1" s="161"/>
      <c r="D1" s="162"/>
      <c r="E1" s="160"/>
      <c r="F1" s="161"/>
      <c r="G1" s="163"/>
      <c r="H1" s="163"/>
      <c r="I1" s="163"/>
      <c r="J1" s="161"/>
      <c r="K1" s="161"/>
      <c r="L1" s="160"/>
      <c r="M1" s="161"/>
      <c r="N1" s="161"/>
      <c r="AM1" s="19"/>
      <c r="AN1" s="19"/>
      <c r="CJ1" s="19"/>
      <c r="CK1" s="19"/>
    </row>
    <row r="2" spans="1:117" s="169" customFormat="1" ht="42" customHeight="1">
      <c r="A2" s="5"/>
      <c r="B2" s="164" t="s">
        <v>45</v>
      </c>
      <c r="C2" s="165"/>
      <c r="D2" s="164"/>
      <c r="E2" s="20"/>
      <c r="F2" s="165"/>
      <c r="G2" s="166"/>
      <c r="H2" s="166"/>
      <c r="I2" s="166"/>
      <c r="J2" s="165"/>
      <c r="K2" s="167"/>
      <c r="L2" s="20"/>
      <c r="M2" s="165"/>
      <c r="N2" s="165"/>
      <c r="O2" s="20"/>
      <c r="P2" s="20"/>
      <c r="Q2" s="20"/>
      <c r="R2" s="20"/>
      <c r="S2" s="20"/>
      <c r="T2" s="20"/>
      <c r="U2" s="20"/>
      <c r="V2" s="20"/>
      <c r="W2" s="20"/>
      <c r="X2" s="20"/>
      <c r="Y2" s="20"/>
      <c r="Z2" s="20"/>
      <c r="AA2" s="20"/>
      <c r="AB2" s="20"/>
      <c r="AC2" s="20"/>
      <c r="AD2" s="20"/>
      <c r="AE2" s="20"/>
      <c r="AF2" s="20"/>
      <c r="AG2" s="20"/>
      <c r="AH2" s="20"/>
      <c r="AI2" s="20"/>
      <c r="AJ2" s="20"/>
      <c r="AK2" s="20"/>
      <c r="AL2" s="20"/>
      <c r="AM2" s="165"/>
      <c r="AN2" s="165"/>
      <c r="AO2" s="168"/>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165"/>
      <c r="CK2" s="165"/>
      <c r="CL2" s="168"/>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M2" s="170"/>
    </row>
    <row r="3" spans="1:117" s="6" customFormat="1" ht="25" customHeight="1">
      <c r="H3" s="69" t="s">
        <v>42</v>
      </c>
    </row>
    <row r="4" spans="1:117" s="6" customFormat="1" ht="25" customHeight="1">
      <c r="B4" s="32" t="s">
        <v>49</v>
      </c>
      <c r="C4" s="22"/>
      <c r="D4" s="22"/>
      <c r="E4" s="22"/>
      <c r="F4" s="92" t="s">
        <v>4</v>
      </c>
      <c r="G4" s="31" t="s">
        <v>5</v>
      </c>
      <c r="H4" s="21" t="str">
        <f>TEXT($F$5,"MMM-YYYY")</f>
        <v>Jan-2027</v>
      </c>
      <c r="I4" s="21" t="str">
        <f>TEXT(EDATE($F$5,1),"MMM-yyyy")</f>
        <v>Feb-2027</v>
      </c>
      <c r="J4" s="21" t="str">
        <f>TEXT(EDATE($F$5,2),"MMM-yyyy")</f>
        <v>Mar-2027</v>
      </c>
      <c r="K4" s="21" t="str">
        <f>TEXT(EDATE($F$5,3),"MMM-yyyy")</f>
        <v>Apr-2027</v>
      </c>
      <c r="L4" s="21" t="str">
        <f>TEXT(EDATE($F$5,4),"MMM-yyyy")</f>
        <v>May-2027</v>
      </c>
      <c r="M4" s="21" t="str">
        <f>TEXT(EDATE($F$5,5),"MMM-yyyy")</f>
        <v>Jun-2027</v>
      </c>
      <c r="N4" s="21" t="str">
        <f>TEXT(EDATE($F$5,6),"MMM-yyyyy")</f>
        <v>Jul-2027</v>
      </c>
      <c r="O4" s="21" t="str">
        <f>TEXT(EDATE($F$5,7),"MMM-yyyy")</f>
        <v>Aug-2027</v>
      </c>
      <c r="P4" s="21" t="str">
        <f>TEXT(EDATE($F$5,8),"MMM-yyyy")</f>
        <v>Sep-2027</v>
      </c>
      <c r="Q4" s="21" t="str">
        <f>TEXT(EDATE($F$5,9),"MMM-yyyy")</f>
        <v>Oct-2027</v>
      </c>
      <c r="R4" s="21" t="str">
        <f>TEXT(EDATE($F$5,10),"MMM-yyyy")</f>
        <v>Nov-2027</v>
      </c>
      <c r="S4" s="21" t="str">
        <f>TEXT(EDATE($F$5,11),"MMM-yyyy")</f>
        <v>Dec-2027</v>
      </c>
      <c r="T4" s="21" t="str">
        <f>TEXT(EDATE($F$5,12),"MMM-yyyy")</f>
        <v>Jan-2028</v>
      </c>
      <c r="U4" s="21" t="str">
        <f>TEXT(EDATE($F$5,13),"MMM-yyyy")</f>
        <v>Feb-2028</v>
      </c>
      <c r="V4" s="21" t="str">
        <f>TEXT(EDATE($F$5,14),"MMM-yyyy")</f>
        <v>Mar-2028</v>
      </c>
      <c r="W4" s="21" t="str">
        <f>TEXT(EDATE($F$5,15),"MMM-yyyy")</f>
        <v>Apr-2028</v>
      </c>
      <c r="X4" s="21" t="str">
        <f>TEXT(EDATE($F$5,16),"MMM-yyyy")</f>
        <v>May-2028</v>
      </c>
      <c r="Y4" s="21" t="str">
        <f>TEXT(EDATE($F$5,17),"MMM-yyyy")</f>
        <v>Jun-2028</v>
      </c>
      <c r="Z4" s="21" t="str">
        <f>TEXT(EDATE($F$5,18),"MMM-yyyy")</f>
        <v>Jul-2028</v>
      </c>
      <c r="AA4" s="21" t="str">
        <f>TEXT(EDATE($F$5,19),"MMM-yyyy")</f>
        <v>Aug-2028</v>
      </c>
      <c r="AB4" s="21" t="str">
        <f>TEXT(EDATE($F$5,20),"MMM-yyyy")</f>
        <v>Sep-2028</v>
      </c>
      <c r="AC4" s="21" t="str">
        <f>TEXT(EDATE($F$5,21),"MMM-yyyy")</f>
        <v>Oct-2028</v>
      </c>
      <c r="AD4" s="21" t="str">
        <f>TEXT(EDATE($F$5,22),"MMM-yyyy")</f>
        <v>Nov-2028</v>
      </c>
      <c r="AE4" s="8"/>
      <c r="AF4" s="8"/>
      <c r="AG4" s="8"/>
      <c r="AH4" s="8"/>
      <c r="AI4" s="8"/>
      <c r="AJ4" s="8"/>
      <c r="AK4" s="8"/>
      <c r="AL4" s="8"/>
      <c r="AM4" s="8"/>
      <c r="AN4" s="8"/>
      <c r="AO4" s="8"/>
    </row>
    <row r="5" spans="1:117" s="9" customFormat="1" ht="25" customHeight="1">
      <c r="B5" s="25" t="s">
        <v>6</v>
      </c>
      <c r="C5" s="26"/>
      <c r="D5" s="26"/>
      <c r="E5" s="26"/>
      <c r="F5" s="93">
        <v>46388</v>
      </c>
      <c r="G5" s="91"/>
      <c r="H5" s="55"/>
      <c r="I5" s="55"/>
      <c r="J5" s="55"/>
      <c r="K5" s="55"/>
      <c r="L5" s="33"/>
      <c r="M5" s="33"/>
      <c r="N5" s="33"/>
      <c r="O5" s="33"/>
      <c r="P5" s="33"/>
      <c r="Q5" s="33"/>
      <c r="R5" s="33"/>
      <c r="S5" s="33"/>
      <c r="T5" s="33"/>
      <c r="U5" s="33"/>
      <c r="V5" s="33"/>
      <c r="W5" s="33"/>
      <c r="X5" s="33"/>
      <c r="Y5" s="33"/>
      <c r="Z5" s="33"/>
      <c r="AA5" s="33"/>
      <c r="AB5" s="33"/>
      <c r="AC5" s="33"/>
      <c r="AD5" s="33"/>
      <c r="AE5" s="10"/>
      <c r="AF5" s="10"/>
      <c r="AG5" s="10"/>
      <c r="AH5" s="10"/>
      <c r="AI5" s="10"/>
      <c r="AJ5" s="10"/>
      <c r="AK5" s="10"/>
      <c r="AL5" s="10"/>
      <c r="AM5" s="10"/>
      <c r="AN5" s="10"/>
      <c r="AO5" s="10"/>
    </row>
    <row r="6" spans="1:117" s="11" customFormat="1" ht="25" customHeight="1">
      <c r="B6" s="29" t="s">
        <v>7</v>
      </c>
      <c r="C6" s="30"/>
      <c r="D6" s="30"/>
      <c r="E6" s="30"/>
      <c r="F6" s="93"/>
      <c r="G6" s="91"/>
      <c r="H6" s="34"/>
      <c r="I6" s="34"/>
      <c r="J6" s="52"/>
      <c r="K6" s="52"/>
      <c r="L6" s="52"/>
      <c r="M6" s="52"/>
      <c r="N6" s="33"/>
      <c r="O6" s="33"/>
      <c r="P6" s="33"/>
      <c r="Q6" s="33"/>
      <c r="R6" s="33"/>
      <c r="S6" s="33"/>
      <c r="T6" s="33"/>
      <c r="U6" s="33"/>
      <c r="V6" s="33"/>
      <c r="W6" s="33"/>
      <c r="X6" s="33"/>
      <c r="Y6" s="33"/>
      <c r="Z6" s="33"/>
      <c r="AA6" s="33"/>
      <c r="AB6" s="33"/>
      <c r="AC6" s="33"/>
      <c r="AD6" s="33"/>
      <c r="AE6" s="10"/>
      <c r="AF6" s="10"/>
      <c r="AG6" s="10"/>
      <c r="AH6" s="10"/>
      <c r="AI6" s="10"/>
      <c r="AJ6" s="10"/>
      <c r="AK6" s="10"/>
      <c r="AL6" s="10"/>
      <c r="AM6" s="10"/>
      <c r="AN6" s="10"/>
      <c r="AO6" s="10"/>
    </row>
    <row r="7" spans="1:117" s="11" customFormat="1" ht="25" customHeight="1">
      <c r="B7" s="27" t="s">
        <v>8</v>
      </c>
      <c r="C7" s="28"/>
      <c r="D7" s="28"/>
      <c r="E7" s="28"/>
      <c r="F7" s="93"/>
      <c r="G7" s="91"/>
      <c r="H7" s="34"/>
      <c r="I7" s="34"/>
      <c r="J7" s="33"/>
      <c r="K7" s="53"/>
      <c r="L7" s="53"/>
      <c r="M7" s="33"/>
      <c r="N7" s="33"/>
      <c r="O7" s="33"/>
      <c r="P7" s="33"/>
      <c r="Q7" s="33"/>
      <c r="R7" s="33"/>
      <c r="S7" s="33"/>
      <c r="T7" s="35"/>
      <c r="U7" s="33"/>
      <c r="V7" s="33"/>
      <c r="W7" s="33"/>
      <c r="X7" s="33"/>
      <c r="Y7" s="33"/>
      <c r="Z7" s="33"/>
      <c r="AA7" s="33"/>
      <c r="AB7" s="33"/>
      <c r="AC7" s="33"/>
      <c r="AD7" s="33"/>
      <c r="AE7" s="10"/>
      <c r="AF7" s="10"/>
      <c r="AG7" s="10"/>
      <c r="AH7" s="10"/>
      <c r="AI7" s="10"/>
      <c r="AJ7" s="10"/>
      <c r="AK7" s="10"/>
      <c r="AL7" s="10"/>
      <c r="AM7" s="10"/>
      <c r="AN7" s="10"/>
      <c r="AO7" s="10"/>
    </row>
    <row r="8" spans="1:117" s="11" customFormat="1" ht="25" customHeight="1">
      <c r="B8" s="29" t="s">
        <v>9</v>
      </c>
      <c r="C8" s="30"/>
      <c r="D8" s="30"/>
      <c r="E8" s="30"/>
      <c r="F8" s="93"/>
      <c r="G8" s="91"/>
      <c r="H8" s="34"/>
      <c r="I8" s="34"/>
      <c r="J8" s="33"/>
      <c r="K8" s="33"/>
      <c r="L8" s="33"/>
      <c r="M8" s="33"/>
      <c r="N8" s="54"/>
      <c r="O8" s="54"/>
      <c r="P8" s="33"/>
      <c r="Q8" s="33"/>
      <c r="R8" s="33"/>
      <c r="S8" s="33"/>
      <c r="T8" s="36"/>
      <c r="U8" s="33"/>
      <c r="V8" s="33"/>
      <c r="W8" s="33"/>
      <c r="X8" s="33"/>
      <c r="Y8" s="33"/>
      <c r="Z8" s="33"/>
      <c r="AA8" s="33"/>
      <c r="AB8" s="33"/>
      <c r="AC8" s="33"/>
      <c r="AD8" s="33"/>
      <c r="AE8" s="10"/>
      <c r="AF8" s="10"/>
      <c r="AG8" s="10"/>
      <c r="AH8" s="10"/>
      <c r="AI8" s="10"/>
      <c r="AJ8" s="10"/>
      <c r="AK8" s="10"/>
      <c r="AL8" s="10"/>
      <c r="AM8" s="10"/>
      <c r="AN8" s="10"/>
      <c r="AO8" s="10"/>
    </row>
    <row r="9" spans="1:117" s="11" customFormat="1" ht="25" customHeight="1">
      <c r="B9" s="27" t="s">
        <v>10</v>
      </c>
      <c r="C9" s="28"/>
      <c r="D9" s="28"/>
      <c r="E9" s="28"/>
      <c r="F9" s="93"/>
      <c r="G9" s="91"/>
      <c r="H9" s="34"/>
      <c r="I9" s="34"/>
      <c r="J9" s="33"/>
      <c r="K9" s="33"/>
      <c r="L9" s="33"/>
      <c r="M9" s="33"/>
      <c r="N9" s="33"/>
      <c r="O9" s="33"/>
      <c r="P9" s="56"/>
      <c r="Q9" s="56"/>
      <c r="R9" s="56"/>
      <c r="S9" s="56"/>
      <c r="T9" s="57"/>
      <c r="U9" s="56"/>
      <c r="V9" s="33"/>
      <c r="W9" s="33"/>
      <c r="X9" s="33"/>
      <c r="Y9" s="33"/>
      <c r="Z9" s="33"/>
      <c r="AA9" s="33"/>
      <c r="AB9" s="33"/>
      <c r="AC9" s="33"/>
      <c r="AD9" s="33"/>
      <c r="AE9" s="10"/>
      <c r="AF9" s="10"/>
      <c r="AG9" s="10"/>
      <c r="AH9" s="12"/>
      <c r="AI9" s="12"/>
      <c r="AJ9" s="10"/>
      <c r="AK9" s="10"/>
      <c r="AL9" s="10"/>
      <c r="AM9" s="10"/>
      <c r="AN9" s="10"/>
      <c r="AO9" s="10"/>
    </row>
    <row r="10" spans="1:117" s="11" customFormat="1" ht="25" customHeight="1">
      <c r="B10" s="29" t="s">
        <v>11</v>
      </c>
      <c r="C10" s="30"/>
      <c r="D10" s="30"/>
      <c r="E10" s="30"/>
      <c r="F10" s="93"/>
      <c r="G10" s="91"/>
      <c r="H10" s="34"/>
      <c r="I10" s="34"/>
      <c r="J10" s="33"/>
      <c r="K10" s="33"/>
      <c r="L10" s="33"/>
      <c r="M10" s="33"/>
      <c r="N10" s="33"/>
      <c r="O10" s="33"/>
      <c r="P10" s="33"/>
      <c r="Q10" s="33"/>
      <c r="R10" s="33"/>
      <c r="S10" s="33"/>
      <c r="T10" s="36"/>
      <c r="U10" s="33"/>
      <c r="V10" s="51"/>
      <c r="W10" s="33"/>
      <c r="X10" s="33"/>
      <c r="Y10" s="33"/>
      <c r="Z10" s="33"/>
      <c r="AA10" s="33"/>
      <c r="AB10" s="33"/>
      <c r="AC10" s="33"/>
      <c r="AD10" s="33"/>
      <c r="AE10" s="10"/>
      <c r="AF10" s="10"/>
      <c r="AG10" s="10"/>
      <c r="AH10" s="13"/>
      <c r="AI10" s="13"/>
      <c r="AJ10" s="10"/>
      <c r="AK10" s="10"/>
      <c r="AL10" s="10"/>
      <c r="AM10" s="10"/>
      <c r="AN10" s="10"/>
      <c r="AO10" s="10"/>
    </row>
    <row r="11" spans="1:117" s="11" customFormat="1" ht="25" customHeight="1">
      <c r="B11" s="27" t="s">
        <v>12</v>
      </c>
      <c r="C11" s="28"/>
      <c r="D11" s="28"/>
      <c r="E11" s="28"/>
      <c r="F11" s="93"/>
      <c r="G11" s="91"/>
      <c r="H11" s="34"/>
      <c r="I11" s="34"/>
      <c r="J11" s="33"/>
      <c r="K11" s="33"/>
      <c r="L11" s="33"/>
      <c r="M11" s="33"/>
      <c r="N11" s="33"/>
      <c r="O11" s="33"/>
      <c r="P11" s="33"/>
      <c r="Q11" s="33"/>
      <c r="R11" s="33"/>
      <c r="S11" s="33"/>
      <c r="T11" s="36"/>
      <c r="U11" s="37"/>
      <c r="V11" s="37"/>
      <c r="W11" s="33"/>
      <c r="X11" s="33"/>
      <c r="Y11" s="33"/>
      <c r="Z11" s="33"/>
      <c r="AA11" s="33"/>
      <c r="AB11" s="33"/>
      <c r="AC11" s="33"/>
      <c r="AD11" s="33"/>
      <c r="AE11" s="10"/>
      <c r="AF11" s="10"/>
      <c r="AG11" s="10"/>
      <c r="AH11" s="10"/>
      <c r="AI11" s="10"/>
      <c r="AJ11" s="10"/>
      <c r="AK11" s="10"/>
      <c r="AL11" s="10"/>
      <c r="AM11" s="10"/>
      <c r="AN11" s="10"/>
      <c r="AO11" s="10"/>
    </row>
    <row r="12" spans="1:117" s="6" customFormat="1" ht="25" customHeight="1">
      <c r="B12" s="27" t="s">
        <v>13</v>
      </c>
      <c r="C12" s="28"/>
      <c r="D12" s="28"/>
      <c r="E12" s="28"/>
      <c r="F12" s="139"/>
      <c r="G12" s="140">
        <v>47087</v>
      </c>
      <c r="H12" s="34"/>
      <c r="I12" s="34"/>
      <c r="J12" s="33"/>
      <c r="K12" s="33"/>
      <c r="L12" s="33"/>
      <c r="M12" s="33"/>
      <c r="N12" s="33"/>
      <c r="O12" s="33"/>
      <c r="P12" s="33"/>
      <c r="Q12" s="33"/>
      <c r="R12" s="38"/>
      <c r="S12" s="38"/>
      <c r="T12" s="39"/>
      <c r="U12" s="40"/>
      <c r="V12" s="40"/>
      <c r="W12" s="39"/>
      <c r="X12" s="38"/>
      <c r="Y12" s="38"/>
      <c r="Z12" s="38"/>
      <c r="AA12" s="38"/>
      <c r="AB12" s="38"/>
      <c r="AC12" s="38"/>
      <c r="AD12" s="38"/>
      <c r="AE12" s="8"/>
      <c r="AF12" s="8"/>
      <c r="AG12" s="8"/>
      <c r="AH12" s="8"/>
      <c r="AI12" s="8"/>
      <c r="AJ12" s="8"/>
      <c r="AK12" s="8"/>
      <c r="AL12" s="8"/>
      <c r="AM12" s="8"/>
      <c r="AN12" s="8"/>
      <c r="AO12" s="8"/>
    </row>
    <row r="13" spans="1:117" s="6" customFormat="1" ht="25" customHeight="1">
      <c r="B13" s="32" t="s">
        <v>50</v>
      </c>
      <c r="C13" s="22"/>
      <c r="D13" s="22"/>
      <c r="E13" s="22"/>
      <c r="F13" s="92" t="s">
        <v>4</v>
      </c>
      <c r="G13" s="31" t="s">
        <v>5</v>
      </c>
      <c r="H13" s="21" t="str">
        <f>TEXT($F$5,"MMM-YYYY")</f>
        <v>Jan-2027</v>
      </c>
      <c r="I13" s="21" t="str">
        <f>TEXT(EDATE($F$5,1),"MMM-yyyy")</f>
        <v>Feb-2027</v>
      </c>
      <c r="J13" s="21" t="str">
        <f>TEXT(EDATE($F$5,2),"MMM-yyyy")</f>
        <v>Mar-2027</v>
      </c>
      <c r="K13" s="21" t="str">
        <f>TEXT(EDATE($F$5,3),"MMM-yyyy")</f>
        <v>Apr-2027</v>
      </c>
      <c r="L13" s="21" t="str">
        <f>TEXT(EDATE($F$5,4),"MMM-yyyy")</f>
        <v>May-2027</v>
      </c>
      <c r="M13" s="21" t="str">
        <f>TEXT(EDATE($F$5,5),"MMM-yyyy")</f>
        <v>Jun-2027</v>
      </c>
      <c r="N13" s="21" t="str">
        <f>TEXT(EDATE($F$5,6),"MMM-yyyyy")</f>
        <v>Jul-2027</v>
      </c>
      <c r="O13" s="21" t="str">
        <f>TEXT(EDATE($F$5,7),"MMM-yyyy")</f>
        <v>Aug-2027</v>
      </c>
      <c r="P13" s="21" t="str">
        <f>TEXT(EDATE($F$5,8),"MMM-yyyy")</f>
        <v>Sep-2027</v>
      </c>
      <c r="Q13" s="21" t="str">
        <f>TEXT(EDATE($F$5,9),"MMM-yyyy")</f>
        <v>Oct-2027</v>
      </c>
      <c r="R13" s="21" t="str">
        <f>TEXT(EDATE($F$5,10),"MMM-yyyy")</f>
        <v>Nov-2027</v>
      </c>
      <c r="S13" s="21" t="str">
        <f>TEXT(EDATE($F$5,11),"MMM-yyyy")</f>
        <v>Dec-2027</v>
      </c>
      <c r="T13" s="21" t="str">
        <f>TEXT(EDATE($F$5,12),"MMM-yyyy")</f>
        <v>Jan-2028</v>
      </c>
      <c r="U13" s="21" t="str">
        <f>TEXT(EDATE($F$5,13),"MMM-yyyy")</f>
        <v>Feb-2028</v>
      </c>
      <c r="V13" s="21" t="str">
        <f>TEXT(EDATE($F$5,14),"MMM-yyyy")</f>
        <v>Mar-2028</v>
      </c>
      <c r="W13" s="21" t="str">
        <f>TEXT(EDATE($F$5,15),"MMM-yyyy")</f>
        <v>Apr-2028</v>
      </c>
      <c r="X13" s="21" t="str">
        <f>TEXT(EDATE($F$5,16),"MMM-yyyy")</f>
        <v>May-2028</v>
      </c>
      <c r="Y13" s="21" t="str">
        <f>TEXT(EDATE($F$5,17),"MMM-yyyy")</f>
        <v>Jun-2028</v>
      </c>
      <c r="Z13" s="21" t="str">
        <f>TEXT(EDATE($F$5,18),"MMM-yyyy")</f>
        <v>Jul-2028</v>
      </c>
      <c r="AA13" s="21" t="str">
        <f>TEXT(EDATE($F$5,19),"MMM-yyyy")</f>
        <v>Aug-2028</v>
      </c>
      <c r="AB13" s="21" t="str">
        <f>TEXT(EDATE($F$5,20),"MMM-yyyy")</f>
        <v>Sep-2028</v>
      </c>
      <c r="AC13" s="21" t="str">
        <f>TEXT(EDATE($F$5,21),"MMM-yyyy")</f>
        <v>Oct-2028</v>
      </c>
      <c r="AD13" s="21" t="str">
        <f>TEXT(EDATE($F$5,22),"MMM-yyyy")</f>
        <v>Nov-2028</v>
      </c>
      <c r="AE13" s="8"/>
      <c r="AF13" s="8"/>
      <c r="AG13" s="8"/>
      <c r="AH13" s="8"/>
      <c r="AI13" s="8"/>
      <c r="AJ13" s="8"/>
      <c r="AK13" s="8"/>
      <c r="AL13" s="8"/>
      <c r="AM13" s="8"/>
      <c r="AN13" s="8"/>
      <c r="AO13" s="8"/>
    </row>
    <row r="14" spans="1:117" s="9" customFormat="1" ht="25" customHeight="1">
      <c r="B14" s="25" t="s">
        <v>6</v>
      </c>
      <c r="C14" s="26"/>
      <c r="D14" s="26"/>
      <c r="E14" s="26"/>
      <c r="F14" s="93">
        <v>46388</v>
      </c>
      <c r="G14" s="91"/>
      <c r="H14" s="55"/>
      <c r="I14" s="55"/>
      <c r="J14" s="55"/>
      <c r="K14" s="55"/>
      <c r="L14" s="33"/>
      <c r="M14" s="33"/>
      <c r="N14" s="33"/>
      <c r="O14" s="33"/>
      <c r="P14" s="33"/>
      <c r="Q14" s="33"/>
      <c r="R14" s="33"/>
      <c r="S14" s="33"/>
      <c r="T14" s="33"/>
      <c r="U14" s="33"/>
      <c r="V14" s="33"/>
      <c r="W14" s="33"/>
      <c r="X14" s="33"/>
      <c r="Y14" s="33"/>
      <c r="Z14" s="33"/>
      <c r="AA14" s="33"/>
      <c r="AB14" s="33"/>
      <c r="AC14" s="33"/>
      <c r="AD14" s="33"/>
      <c r="AE14" s="10"/>
      <c r="AF14" s="10"/>
      <c r="AG14" s="10"/>
      <c r="AH14" s="10"/>
      <c r="AI14" s="10"/>
      <c r="AJ14" s="10"/>
      <c r="AK14" s="10"/>
      <c r="AL14" s="10"/>
      <c r="AM14" s="10"/>
      <c r="AN14" s="10"/>
      <c r="AO14" s="10"/>
    </row>
    <row r="15" spans="1:117" s="11" customFormat="1" ht="25" customHeight="1">
      <c r="B15" s="29" t="s">
        <v>7</v>
      </c>
      <c r="C15" s="30"/>
      <c r="D15" s="30"/>
      <c r="E15" s="30"/>
      <c r="F15" s="93"/>
      <c r="G15" s="91"/>
      <c r="H15" s="34"/>
      <c r="I15" s="34"/>
      <c r="J15" s="52"/>
      <c r="K15" s="52"/>
      <c r="L15" s="52"/>
      <c r="M15" s="52"/>
      <c r="N15" s="33"/>
      <c r="O15" s="33"/>
      <c r="P15" s="33"/>
      <c r="Q15" s="33"/>
      <c r="R15" s="33"/>
      <c r="S15" s="33"/>
      <c r="T15" s="33"/>
      <c r="U15" s="33"/>
      <c r="V15" s="33"/>
      <c r="W15" s="33"/>
      <c r="X15" s="33"/>
      <c r="Y15" s="33"/>
      <c r="Z15" s="33"/>
      <c r="AA15" s="33"/>
      <c r="AB15" s="33"/>
      <c r="AC15" s="33"/>
      <c r="AD15" s="33"/>
      <c r="AE15" s="10"/>
      <c r="AF15" s="10"/>
      <c r="AG15" s="10"/>
      <c r="AH15" s="10"/>
      <c r="AI15" s="10"/>
      <c r="AJ15" s="10"/>
      <c r="AK15" s="10"/>
      <c r="AL15" s="10"/>
      <c r="AM15" s="10"/>
      <c r="AN15" s="10"/>
      <c r="AO15" s="10"/>
    </row>
    <row r="16" spans="1:117" s="11" customFormat="1" ht="25" customHeight="1">
      <c r="B16" s="27" t="s">
        <v>8</v>
      </c>
      <c r="C16" s="28"/>
      <c r="D16" s="28"/>
      <c r="E16" s="28"/>
      <c r="F16" s="93"/>
      <c r="G16" s="91"/>
      <c r="H16" s="34"/>
      <c r="I16" s="34"/>
      <c r="J16" s="33"/>
      <c r="K16" s="53"/>
      <c r="L16" s="53"/>
      <c r="M16" s="33"/>
      <c r="N16" s="33"/>
      <c r="O16" s="33"/>
      <c r="P16" s="33"/>
      <c r="Q16" s="33"/>
      <c r="R16" s="33"/>
      <c r="S16" s="33"/>
      <c r="T16" s="35"/>
      <c r="U16" s="33"/>
      <c r="V16" s="33"/>
      <c r="W16" s="33"/>
      <c r="X16" s="33"/>
      <c r="Y16" s="33"/>
      <c r="Z16" s="33"/>
      <c r="AA16" s="33"/>
      <c r="AB16" s="33"/>
      <c r="AC16" s="33"/>
      <c r="AD16" s="33"/>
      <c r="AE16" s="10"/>
      <c r="AF16" s="10"/>
      <c r="AG16" s="10"/>
      <c r="AH16" s="10"/>
      <c r="AI16" s="10"/>
      <c r="AJ16" s="10"/>
      <c r="AK16" s="10"/>
      <c r="AL16" s="10"/>
      <c r="AM16" s="10"/>
      <c r="AN16" s="10"/>
      <c r="AO16" s="10"/>
    </row>
    <row r="17" spans="2:41" s="11" customFormat="1" ht="25" customHeight="1">
      <c r="B17" s="29" t="s">
        <v>9</v>
      </c>
      <c r="C17" s="30"/>
      <c r="D17" s="30"/>
      <c r="E17" s="30"/>
      <c r="F17" s="93"/>
      <c r="G17" s="91"/>
      <c r="H17" s="34"/>
      <c r="I17" s="34"/>
      <c r="J17" s="33"/>
      <c r="K17" s="33"/>
      <c r="L17" s="33"/>
      <c r="M17" s="33"/>
      <c r="N17" s="54"/>
      <c r="O17" s="54"/>
      <c r="P17" s="33"/>
      <c r="Q17" s="33"/>
      <c r="R17" s="33"/>
      <c r="S17" s="33"/>
      <c r="T17" s="36"/>
      <c r="U17" s="33"/>
      <c r="V17" s="33"/>
      <c r="W17" s="33"/>
      <c r="X17" s="33"/>
      <c r="Y17" s="33"/>
      <c r="Z17" s="33"/>
      <c r="AA17" s="33"/>
      <c r="AB17" s="33"/>
      <c r="AC17" s="33"/>
      <c r="AD17" s="33"/>
      <c r="AE17" s="10"/>
      <c r="AF17" s="10"/>
      <c r="AG17" s="10"/>
      <c r="AH17" s="10"/>
      <c r="AI17" s="10"/>
      <c r="AJ17" s="10"/>
      <c r="AK17" s="10"/>
      <c r="AL17" s="10"/>
      <c r="AM17" s="10"/>
      <c r="AN17" s="10"/>
      <c r="AO17" s="10"/>
    </row>
    <row r="18" spans="2:41" s="11" customFormat="1" ht="25" customHeight="1">
      <c r="B18" s="27" t="s">
        <v>10</v>
      </c>
      <c r="C18" s="28"/>
      <c r="D18" s="28"/>
      <c r="E18" s="28"/>
      <c r="F18" s="93"/>
      <c r="G18" s="91"/>
      <c r="H18" s="34"/>
      <c r="I18" s="34"/>
      <c r="J18" s="33"/>
      <c r="K18" s="33"/>
      <c r="L18" s="33"/>
      <c r="M18" s="33"/>
      <c r="N18" s="33"/>
      <c r="O18" s="33"/>
      <c r="P18" s="56"/>
      <c r="Q18" s="56"/>
      <c r="R18" s="56"/>
      <c r="S18" s="56"/>
      <c r="T18" s="57"/>
      <c r="U18" s="56"/>
      <c r="V18" s="33"/>
      <c r="W18" s="33"/>
      <c r="X18" s="33"/>
      <c r="Y18" s="33"/>
      <c r="Z18" s="33"/>
      <c r="AA18" s="33"/>
      <c r="AB18" s="33"/>
      <c r="AC18" s="33"/>
      <c r="AD18" s="33"/>
      <c r="AE18" s="10"/>
      <c r="AF18" s="10"/>
      <c r="AG18" s="10"/>
      <c r="AH18" s="12"/>
      <c r="AI18" s="12"/>
      <c r="AJ18" s="10"/>
      <c r="AK18" s="10"/>
      <c r="AL18" s="10"/>
      <c r="AM18" s="10"/>
      <c r="AN18" s="10"/>
      <c r="AO18" s="10"/>
    </row>
    <row r="19" spans="2:41" s="11" customFormat="1" ht="25" customHeight="1">
      <c r="B19" s="29" t="s">
        <v>11</v>
      </c>
      <c r="C19" s="30"/>
      <c r="D19" s="30"/>
      <c r="E19" s="30"/>
      <c r="F19" s="93"/>
      <c r="G19" s="91"/>
      <c r="H19" s="34"/>
      <c r="I19" s="34"/>
      <c r="J19" s="33"/>
      <c r="K19" s="33"/>
      <c r="L19" s="33"/>
      <c r="M19" s="33"/>
      <c r="N19" s="33"/>
      <c r="O19" s="33"/>
      <c r="P19" s="33"/>
      <c r="Q19" s="33"/>
      <c r="R19" s="33"/>
      <c r="S19" s="33"/>
      <c r="T19" s="36"/>
      <c r="U19" s="33"/>
      <c r="V19" s="51"/>
      <c r="W19" s="33"/>
      <c r="X19" s="33"/>
      <c r="Y19" s="33"/>
      <c r="Z19" s="33"/>
      <c r="AA19" s="33"/>
      <c r="AB19" s="33"/>
      <c r="AC19" s="33"/>
      <c r="AD19" s="33"/>
      <c r="AE19" s="10"/>
      <c r="AF19" s="10"/>
      <c r="AG19" s="10"/>
      <c r="AH19" s="13"/>
      <c r="AI19" s="13"/>
      <c r="AJ19" s="10"/>
      <c r="AK19" s="10"/>
      <c r="AL19" s="10"/>
      <c r="AM19" s="10"/>
      <c r="AN19" s="10"/>
      <c r="AO19" s="10"/>
    </row>
    <row r="20" spans="2:41" s="11" customFormat="1" ht="25" customHeight="1">
      <c r="B20" s="27" t="s">
        <v>12</v>
      </c>
      <c r="C20" s="28"/>
      <c r="D20" s="28"/>
      <c r="E20" s="28"/>
      <c r="F20" s="93"/>
      <c r="G20" s="91"/>
      <c r="H20" s="34"/>
      <c r="I20" s="34"/>
      <c r="J20" s="33"/>
      <c r="K20" s="33"/>
      <c r="L20" s="33"/>
      <c r="M20" s="33"/>
      <c r="N20" s="33"/>
      <c r="O20" s="33"/>
      <c r="P20" s="33"/>
      <c r="Q20" s="33"/>
      <c r="R20" s="33"/>
      <c r="S20" s="33"/>
      <c r="T20" s="36"/>
      <c r="U20" s="37"/>
      <c r="V20" s="37"/>
      <c r="W20" s="33"/>
      <c r="X20" s="33"/>
      <c r="Y20" s="33"/>
      <c r="Z20" s="33"/>
      <c r="AA20" s="33"/>
      <c r="AB20" s="33"/>
      <c r="AC20" s="33"/>
      <c r="AD20" s="33"/>
      <c r="AE20" s="10"/>
      <c r="AF20" s="10"/>
      <c r="AG20" s="10"/>
      <c r="AH20" s="10"/>
      <c r="AI20" s="10"/>
      <c r="AJ20" s="10"/>
      <c r="AK20" s="10"/>
      <c r="AL20" s="10"/>
      <c r="AM20" s="10"/>
      <c r="AN20" s="10"/>
      <c r="AO20" s="10"/>
    </row>
    <row r="21" spans="2:41" s="6" customFormat="1" ht="25" customHeight="1">
      <c r="B21" s="27" t="s">
        <v>13</v>
      </c>
      <c r="C21" s="28"/>
      <c r="D21" s="28"/>
      <c r="E21" s="28"/>
      <c r="F21" s="139"/>
      <c r="G21" s="140">
        <v>47087</v>
      </c>
      <c r="H21" s="34"/>
      <c r="I21" s="34"/>
      <c r="J21" s="33"/>
      <c r="K21" s="33"/>
      <c r="L21" s="33"/>
      <c r="M21" s="33"/>
      <c r="N21" s="33"/>
      <c r="O21" s="33"/>
      <c r="P21" s="33"/>
      <c r="Q21" s="33"/>
      <c r="R21" s="38"/>
      <c r="S21" s="38"/>
      <c r="T21" s="39"/>
      <c r="U21" s="40"/>
      <c r="V21" s="40"/>
      <c r="W21" s="39"/>
      <c r="X21" s="38"/>
      <c r="Y21" s="38"/>
      <c r="Z21" s="38"/>
      <c r="AA21" s="38"/>
      <c r="AB21" s="38"/>
      <c r="AC21" s="38"/>
      <c r="AD21" s="38"/>
      <c r="AE21" s="8"/>
      <c r="AF21" s="8"/>
      <c r="AG21" s="8"/>
      <c r="AH21" s="8"/>
      <c r="AI21" s="8"/>
      <c r="AJ21" s="8"/>
      <c r="AK21" s="8"/>
      <c r="AL21" s="8"/>
      <c r="AM21" s="8"/>
      <c r="AN21" s="8"/>
      <c r="AO21" s="8"/>
    </row>
    <row r="22" spans="2:41" s="6" customFormat="1" ht="25" customHeight="1">
      <c r="B22" s="32" t="s">
        <v>51</v>
      </c>
      <c r="C22" s="22"/>
      <c r="D22" s="22"/>
      <c r="E22" s="22"/>
      <c r="F22" s="92" t="s">
        <v>4</v>
      </c>
      <c r="G22" s="31" t="s">
        <v>5</v>
      </c>
      <c r="H22" s="21" t="str">
        <f>TEXT($F$5,"MMM-YYYY")</f>
        <v>Jan-2027</v>
      </c>
      <c r="I22" s="21" t="str">
        <f>TEXT(EDATE($F$5,1),"MMM-yyyy")</f>
        <v>Feb-2027</v>
      </c>
      <c r="J22" s="21" t="str">
        <f>TEXT(EDATE($F$5,2),"MMM-yyyy")</f>
        <v>Mar-2027</v>
      </c>
      <c r="K22" s="21" t="str">
        <f>TEXT(EDATE($F$5,3),"MMM-yyyy")</f>
        <v>Apr-2027</v>
      </c>
      <c r="L22" s="21" t="str">
        <f>TEXT(EDATE($F$5,4),"MMM-yyyy")</f>
        <v>May-2027</v>
      </c>
      <c r="M22" s="21" t="str">
        <f>TEXT(EDATE($F$5,5),"MMM-yyyy")</f>
        <v>Jun-2027</v>
      </c>
      <c r="N22" s="21" t="str">
        <f>TEXT(EDATE($F$5,6),"MMM-yyyyy")</f>
        <v>Jul-2027</v>
      </c>
      <c r="O22" s="21" t="str">
        <f>TEXT(EDATE($F$5,7),"MMM-yyyy")</f>
        <v>Aug-2027</v>
      </c>
      <c r="P22" s="21" t="str">
        <f>TEXT(EDATE($F$5,8),"MMM-yyyy")</f>
        <v>Sep-2027</v>
      </c>
      <c r="Q22" s="21" t="str">
        <f>TEXT(EDATE($F$5,9),"MMM-yyyy")</f>
        <v>Oct-2027</v>
      </c>
      <c r="R22" s="21" t="str">
        <f>TEXT(EDATE($F$5,10),"MMM-yyyy")</f>
        <v>Nov-2027</v>
      </c>
      <c r="S22" s="21" t="str">
        <f>TEXT(EDATE($F$5,11),"MMM-yyyy")</f>
        <v>Dec-2027</v>
      </c>
      <c r="T22" s="21" t="str">
        <f>TEXT(EDATE($F$5,12),"MMM-yyyy")</f>
        <v>Jan-2028</v>
      </c>
      <c r="U22" s="21" t="str">
        <f>TEXT(EDATE($F$5,13),"MMM-yyyy")</f>
        <v>Feb-2028</v>
      </c>
      <c r="V22" s="21" t="str">
        <f>TEXT(EDATE($F$5,14),"MMM-yyyy")</f>
        <v>Mar-2028</v>
      </c>
      <c r="W22" s="21" t="str">
        <f>TEXT(EDATE($F$5,15),"MMM-yyyy")</f>
        <v>Apr-2028</v>
      </c>
      <c r="X22" s="21" t="str">
        <f>TEXT(EDATE($F$5,16),"MMM-yyyy")</f>
        <v>May-2028</v>
      </c>
      <c r="Y22" s="21" t="str">
        <f>TEXT(EDATE($F$5,17),"MMM-yyyy")</f>
        <v>Jun-2028</v>
      </c>
      <c r="Z22" s="21" t="str">
        <f>TEXT(EDATE($F$5,18),"MMM-yyyy")</f>
        <v>Jul-2028</v>
      </c>
      <c r="AA22" s="21" t="str">
        <f>TEXT(EDATE($F$5,19),"MMM-yyyy")</f>
        <v>Aug-2028</v>
      </c>
      <c r="AB22" s="21" t="str">
        <f>TEXT(EDATE($F$5,20),"MMM-yyyy")</f>
        <v>Sep-2028</v>
      </c>
      <c r="AC22" s="21" t="str">
        <f>TEXT(EDATE($F$5,21),"MMM-yyyy")</f>
        <v>Oct-2028</v>
      </c>
      <c r="AD22" s="21" t="str">
        <f>TEXT(EDATE($F$5,22),"MMM-yyyy")</f>
        <v>Nov-2028</v>
      </c>
      <c r="AE22" s="8"/>
      <c r="AF22" s="8"/>
      <c r="AG22" s="8"/>
      <c r="AH22" s="8"/>
      <c r="AI22" s="8"/>
      <c r="AJ22" s="8"/>
      <c r="AK22" s="8"/>
      <c r="AL22" s="8"/>
      <c r="AM22" s="8"/>
      <c r="AN22" s="8"/>
      <c r="AO22" s="8"/>
    </row>
    <row r="23" spans="2:41" s="9" customFormat="1" ht="25" customHeight="1">
      <c r="B23" s="25" t="s">
        <v>6</v>
      </c>
      <c r="C23" s="26"/>
      <c r="D23" s="26"/>
      <c r="E23" s="26"/>
      <c r="F23" s="93">
        <v>46388</v>
      </c>
      <c r="G23" s="91"/>
      <c r="H23" s="55"/>
      <c r="I23" s="55"/>
      <c r="J23" s="55"/>
      <c r="K23" s="55"/>
      <c r="L23" s="33"/>
      <c r="M23" s="33"/>
      <c r="N23" s="33"/>
      <c r="O23" s="33"/>
      <c r="P23" s="33"/>
      <c r="Q23" s="33"/>
      <c r="R23" s="33"/>
      <c r="S23" s="33"/>
      <c r="T23" s="33"/>
      <c r="U23" s="33"/>
      <c r="V23" s="33"/>
      <c r="W23" s="33"/>
      <c r="X23" s="33"/>
      <c r="Y23" s="33"/>
      <c r="Z23" s="33"/>
      <c r="AA23" s="33"/>
      <c r="AB23" s="33"/>
      <c r="AC23" s="33"/>
      <c r="AD23" s="33"/>
      <c r="AE23" s="10"/>
      <c r="AF23" s="10"/>
      <c r="AG23" s="10"/>
      <c r="AH23" s="10"/>
      <c r="AI23" s="10"/>
      <c r="AJ23" s="10"/>
      <c r="AK23" s="10"/>
      <c r="AL23" s="10"/>
      <c r="AM23" s="10"/>
      <c r="AN23" s="10"/>
      <c r="AO23" s="10"/>
    </row>
    <row r="24" spans="2:41" s="11" customFormat="1" ht="25" customHeight="1">
      <c r="B24" s="29" t="s">
        <v>7</v>
      </c>
      <c r="C24" s="30"/>
      <c r="D24" s="30"/>
      <c r="E24" s="30"/>
      <c r="F24" s="93"/>
      <c r="G24" s="91"/>
      <c r="H24" s="34"/>
      <c r="I24" s="34"/>
      <c r="J24" s="52"/>
      <c r="K24" s="52"/>
      <c r="L24" s="52"/>
      <c r="M24" s="52"/>
      <c r="N24" s="33"/>
      <c r="O24" s="33"/>
      <c r="P24" s="33"/>
      <c r="Q24" s="33"/>
      <c r="R24" s="33"/>
      <c r="S24" s="33"/>
      <c r="T24" s="33"/>
      <c r="U24" s="33"/>
      <c r="V24" s="33"/>
      <c r="W24" s="33"/>
      <c r="X24" s="33"/>
      <c r="Y24" s="33"/>
      <c r="Z24" s="33"/>
      <c r="AA24" s="33"/>
      <c r="AB24" s="33"/>
      <c r="AC24" s="33"/>
      <c r="AD24" s="33"/>
      <c r="AE24" s="10"/>
      <c r="AF24" s="10"/>
      <c r="AG24" s="10"/>
      <c r="AH24" s="10"/>
      <c r="AI24" s="10"/>
      <c r="AJ24" s="10"/>
      <c r="AK24" s="10"/>
      <c r="AL24" s="10"/>
      <c r="AM24" s="10"/>
      <c r="AN24" s="10"/>
      <c r="AO24" s="10"/>
    </row>
    <row r="25" spans="2:41" s="11" customFormat="1" ht="25" customHeight="1">
      <c r="B25" s="27" t="s">
        <v>8</v>
      </c>
      <c r="C25" s="28"/>
      <c r="D25" s="28"/>
      <c r="E25" s="28"/>
      <c r="F25" s="93"/>
      <c r="G25" s="91"/>
      <c r="H25" s="34"/>
      <c r="I25" s="34"/>
      <c r="J25" s="33"/>
      <c r="K25" s="53"/>
      <c r="L25" s="53"/>
      <c r="M25" s="33"/>
      <c r="N25" s="33"/>
      <c r="O25" s="33"/>
      <c r="P25" s="33"/>
      <c r="Q25" s="33"/>
      <c r="R25" s="33"/>
      <c r="S25" s="33"/>
      <c r="T25" s="35"/>
      <c r="U25" s="33"/>
      <c r="V25" s="33"/>
      <c r="W25" s="33"/>
      <c r="X25" s="33"/>
      <c r="Y25" s="33"/>
      <c r="Z25" s="33"/>
      <c r="AA25" s="33"/>
      <c r="AB25" s="33"/>
      <c r="AC25" s="33"/>
      <c r="AD25" s="33"/>
      <c r="AE25" s="10"/>
      <c r="AF25" s="10"/>
      <c r="AG25" s="10"/>
      <c r="AH25" s="10"/>
      <c r="AI25" s="10"/>
      <c r="AJ25" s="10"/>
      <c r="AK25" s="10"/>
      <c r="AL25" s="10"/>
      <c r="AM25" s="10"/>
      <c r="AN25" s="10"/>
      <c r="AO25" s="10"/>
    </row>
    <row r="26" spans="2:41" s="11" customFormat="1" ht="25" customHeight="1">
      <c r="B26" s="29" t="s">
        <v>9</v>
      </c>
      <c r="C26" s="30"/>
      <c r="D26" s="30"/>
      <c r="E26" s="30"/>
      <c r="F26" s="93"/>
      <c r="G26" s="91"/>
      <c r="H26" s="34"/>
      <c r="I26" s="34"/>
      <c r="J26" s="33"/>
      <c r="K26" s="33"/>
      <c r="L26" s="33"/>
      <c r="M26" s="33"/>
      <c r="N26" s="54"/>
      <c r="O26" s="54"/>
      <c r="P26" s="33"/>
      <c r="Q26" s="33"/>
      <c r="R26" s="33"/>
      <c r="S26" s="33"/>
      <c r="T26" s="36"/>
      <c r="U26" s="33"/>
      <c r="V26" s="33"/>
      <c r="W26" s="33"/>
      <c r="X26" s="33"/>
      <c r="Y26" s="33"/>
      <c r="Z26" s="33"/>
      <c r="AA26" s="33"/>
      <c r="AB26" s="33"/>
      <c r="AC26" s="33"/>
      <c r="AD26" s="33"/>
      <c r="AE26" s="10"/>
      <c r="AF26" s="10"/>
      <c r="AG26" s="10"/>
      <c r="AH26" s="10"/>
      <c r="AI26" s="10"/>
      <c r="AJ26" s="10"/>
      <c r="AK26" s="10"/>
      <c r="AL26" s="10"/>
      <c r="AM26" s="10"/>
      <c r="AN26" s="10"/>
      <c r="AO26" s="10"/>
    </row>
    <row r="27" spans="2:41" s="11" customFormat="1" ht="25" customHeight="1">
      <c r="B27" s="27" t="s">
        <v>10</v>
      </c>
      <c r="C27" s="28"/>
      <c r="D27" s="28"/>
      <c r="E27" s="28"/>
      <c r="F27" s="93"/>
      <c r="G27" s="91"/>
      <c r="H27" s="34"/>
      <c r="I27" s="34"/>
      <c r="J27" s="33"/>
      <c r="K27" s="33"/>
      <c r="L27" s="33"/>
      <c r="M27" s="33"/>
      <c r="N27" s="33"/>
      <c r="O27" s="33"/>
      <c r="P27" s="56"/>
      <c r="Q27" s="56"/>
      <c r="R27" s="56"/>
      <c r="S27" s="56"/>
      <c r="T27" s="57"/>
      <c r="U27" s="56"/>
      <c r="V27" s="33"/>
      <c r="W27" s="33"/>
      <c r="X27" s="33"/>
      <c r="Y27" s="33"/>
      <c r="Z27" s="33"/>
      <c r="AA27" s="33"/>
      <c r="AB27" s="33"/>
      <c r="AC27" s="33"/>
      <c r="AD27" s="33"/>
      <c r="AE27" s="10"/>
      <c r="AF27" s="10"/>
      <c r="AG27" s="10"/>
      <c r="AH27" s="12"/>
      <c r="AI27" s="12"/>
      <c r="AJ27" s="10"/>
      <c r="AK27" s="10"/>
      <c r="AL27" s="10"/>
      <c r="AM27" s="10"/>
      <c r="AN27" s="10"/>
      <c r="AO27" s="10"/>
    </row>
    <row r="28" spans="2:41" s="11" customFormat="1" ht="25" customHeight="1">
      <c r="B28" s="29" t="s">
        <v>11</v>
      </c>
      <c r="C28" s="30"/>
      <c r="D28" s="30"/>
      <c r="E28" s="30"/>
      <c r="F28" s="93"/>
      <c r="G28" s="91"/>
      <c r="H28" s="34"/>
      <c r="I28" s="34"/>
      <c r="J28" s="33"/>
      <c r="K28" s="33"/>
      <c r="L28" s="33"/>
      <c r="M28" s="33"/>
      <c r="N28" s="33"/>
      <c r="O28" s="33"/>
      <c r="P28" s="33"/>
      <c r="Q28" s="33"/>
      <c r="R28" s="33"/>
      <c r="S28" s="33"/>
      <c r="T28" s="36"/>
      <c r="U28" s="33"/>
      <c r="V28" s="51"/>
      <c r="W28" s="33"/>
      <c r="X28" s="33"/>
      <c r="Y28" s="33"/>
      <c r="Z28" s="33"/>
      <c r="AA28" s="33"/>
      <c r="AB28" s="33"/>
      <c r="AC28" s="33"/>
      <c r="AD28" s="33"/>
      <c r="AE28" s="10"/>
      <c r="AF28" s="10"/>
      <c r="AG28" s="10"/>
      <c r="AH28" s="13"/>
      <c r="AI28" s="13"/>
      <c r="AJ28" s="10"/>
      <c r="AK28" s="10"/>
      <c r="AL28" s="10"/>
      <c r="AM28" s="10"/>
      <c r="AN28" s="10"/>
      <c r="AO28" s="10"/>
    </row>
    <row r="29" spans="2:41" s="11" customFormat="1" ht="25" customHeight="1">
      <c r="B29" s="27" t="s">
        <v>12</v>
      </c>
      <c r="C29" s="28"/>
      <c r="D29" s="28"/>
      <c r="E29" s="28"/>
      <c r="F29" s="93"/>
      <c r="G29" s="91"/>
      <c r="H29" s="34"/>
      <c r="I29" s="34"/>
      <c r="J29" s="33"/>
      <c r="K29" s="33"/>
      <c r="L29" s="33"/>
      <c r="M29" s="33"/>
      <c r="N29" s="33"/>
      <c r="O29" s="33"/>
      <c r="P29" s="33"/>
      <c r="Q29" s="33"/>
      <c r="R29" s="33"/>
      <c r="S29" s="33"/>
      <c r="T29" s="36"/>
      <c r="U29" s="37"/>
      <c r="V29" s="37"/>
      <c r="W29" s="33"/>
      <c r="X29" s="33"/>
      <c r="Y29" s="33"/>
      <c r="Z29" s="33"/>
      <c r="AA29" s="33"/>
      <c r="AB29" s="33"/>
      <c r="AC29" s="33"/>
      <c r="AD29" s="33"/>
      <c r="AE29" s="10"/>
      <c r="AF29" s="10"/>
      <c r="AG29" s="10"/>
      <c r="AH29" s="10"/>
      <c r="AI29" s="10"/>
      <c r="AJ29" s="10"/>
      <c r="AK29" s="10"/>
      <c r="AL29" s="10"/>
      <c r="AM29" s="10"/>
      <c r="AN29" s="10"/>
      <c r="AO29" s="10"/>
    </row>
    <row r="30" spans="2:41" s="6" customFormat="1" ht="25" customHeight="1">
      <c r="B30" s="27" t="s">
        <v>13</v>
      </c>
      <c r="C30" s="28"/>
      <c r="D30" s="28"/>
      <c r="E30" s="28"/>
      <c r="F30" s="139"/>
      <c r="G30" s="140">
        <v>47087</v>
      </c>
      <c r="H30" s="34"/>
      <c r="I30" s="34"/>
      <c r="J30" s="33"/>
      <c r="K30" s="33"/>
      <c r="L30" s="33"/>
      <c r="M30" s="33"/>
      <c r="N30" s="33"/>
      <c r="O30" s="33"/>
      <c r="P30" s="33"/>
      <c r="Q30" s="33"/>
      <c r="R30" s="38"/>
      <c r="S30" s="38"/>
      <c r="T30" s="39"/>
      <c r="U30" s="40"/>
      <c r="V30" s="40"/>
      <c r="W30" s="39"/>
      <c r="X30" s="38"/>
      <c r="Y30" s="38"/>
      <c r="Z30" s="38"/>
      <c r="AA30" s="38"/>
      <c r="AB30" s="38"/>
      <c r="AC30" s="38"/>
      <c r="AD30" s="38"/>
      <c r="AE30" s="8"/>
      <c r="AF30" s="8"/>
      <c r="AG30" s="8"/>
      <c r="AH30" s="8"/>
      <c r="AI30" s="8"/>
      <c r="AJ30" s="8"/>
      <c r="AK30" s="8"/>
      <c r="AL30" s="8"/>
      <c r="AM30" s="8"/>
      <c r="AN30" s="8"/>
      <c r="AO30" s="8"/>
    </row>
    <row r="31" spans="2:41" s="6" customFormat="1" ht="25" customHeight="1">
      <c r="H31" s="69" t="s">
        <v>40</v>
      </c>
      <c r="AF31" s="138" t="s">
        <v>44</v>
      </c>
    </row>
    <row r="32" spans="2:41" s="7" customFormat="1" ht="25" customHeight="1">
      <c r="B32" s="32" t="s">
        <v>14</v>
      </c>
      <c r="C32" s="22"/>
      <c r="D32" s="22"/>
      <c r="E32" s="22"/>
      <c r="F32" s="22"/>
      <c r="G32" s="22"/>
      <c r="H32" s="22"/>
      <c r="I32" s="22"/>
      <c r="J32" s="22"/>
      <c r="K32" s="22"/>
      <c r="L32" s="22"/>
      <c r="M32" s="22"/>
      <c r="N32" s="22"/>
      <c r="O32" s="22"/>
      <c r="P32" s="22"/>
      <c r="Q32" s="22"/>
      <c r="R32" s="22"/>
      <c r="S32" s="49"/>
      <c r="T32" s="49"/>
      <c r="U32" s="49"/>
      <c r="V32" s="49"/>
      <c r="W32" s="49"/>
      <c r="X32" s="49"/>
      <c r="Y32" s="49"/>
      <c r="Z32" s="49"/>
      <c r="AA32" s="49"/>
      <c r="AB32" s="49"/>
      <c r="AC32" s="49"/>
      <c r="AD32" s="49"/>
      <c r="AE32" s="49"/>
      <c r="AF32" s="50"/>
      <c r="AG32" s="14"/>
      <c r="AH32" s="14"/>
      <c r="AI32" s="14"/>
      <c r="AJ32" s="14"/>
      <c r="AK32" s="14"/>
      <c r="AL32" s="14"/>
      <c r="AM32" s="14"/>
      <c r="AN32" s="14"/>
      <c r="AO32" s="14"/>
    </row>
    <row r="33" spans="2:41" s="3" customFormat="1" ht="19" customHeight="1">
      <c r="B33" s="41"/>
      <c r="C33" s="41"/>
      <c r="D33" s="43"/>
      <c r="E33" s="43"/>
      <c r="F33" s="99" t="s">
        <v>15</v>
      </c>
      <c r="G33" s="94" t="s">
        <v>17</v>
      </c>
      <c r="H33" s="47" t="str">
        <f>TEXT($F$5,"MMM-YYYY")</f>
        <v>Jan-2027</v>
      </c>
      <c r="I33" s="47" t="str">
        <f>TEXT(EDATE($F$5,1),"MMM-yyyy")</f>
        <v>Feb-2027</v>
      </c>
      <c r="J33" s="45" t="str">
        <f>TEXT(EDATE($F$5,2),"MMM-yyyy")</f>
        <v>Mar-2027</v>
      </c>
      <c r="K33" s="45" t="str">
        <f>TEXT(EDATE($F$5,3),"MMM-yyyy")</f>
        <v>Apr-2027</v>
      </c>
      <c r="L33" s="45" t="str">
        <f>TEXT(EDATE($F$5,4),"MMM-yyyy")</f>
        <v>May-2027</v>
      </c>
      <c r="M33" s="45" t="str">
        <f>TEXT(EDATE($F$5,5),"MMM-yyyy")</f>
        <v>Jun-2027</v>
      </c>
      <c r="N33" s="45" t="str">
        <f>TEXT(EDATE($F$5,6),"MMM-yyyyy")</f>
        <v>Jul-2027</v>
      </c>
      <c r="O33" s="45" t="str">
        <f>TEXT(EDATE($F$5,7),"MMM-yyyy")</f>
        <v>Aug-2027</v>
      </c>
      <c r="P33" s="45" t="str">
        <f>TEXT(EDATE($F$5,8),"MMM-yyyy")</f>
        <v>Sep-2027</v>
      </c>
      <c r="Q33" s="45" t="str">
        <f>TEXT(EDATE($F$5,9),"MMM-yyyy")</f>
        <v>Oct-2027</v>
      </c>
      <c r="R33" s="45" t="str">
        <f>TEXT(EDATE($F$5,10),"MMM-yyyy")</f>
        <v>Nov-2027</v>
      </c>
      <c r="S33" s="45" t="str">
        <f>TEXT(EDATE($F$5,11),"MMM-yyyy")</f>
        <v>Dec-2027</v>
      </c>
      <c r="T33" s="45" t="str">
        <f>TEXT(EDATE($F$5,12),"MMM-yyyy")</f>
        <v>Jan-2028</v>
      </c>
      <c r="U33" s="45" t="str">
        <f>TEXT(EDATE($F$5,13),"MMM-yyyy")</f>
        <v>Feb-2028</v>
      </c>
      <c r="V33" s="45" t="str">
        <f>TEXT(EDATE($F$5,14),"MMM-yyyy")</f>
        <v>Mar-2028</v>
      </c>
      <c r="W33" s="45" t="str">
        <f>TEXT(EDATE($F$5,15),"MMM-yyyy")</f>
        <v>Apr-2028</v>
      </c>
      <c r="X33" s="45" t="str">
        <f>TEXT(EDATE($F$5,16),"MMM-yyyy")</f>
        <v>May-2028</v>
      </c>
      <c r="Y33" s="45" t="str">
        <f>TEXT(EDATE($F$5,17),"MMM-yyyy")</f>
        <v>Jun-2028</v>
      </c>
      <c r="Z33" s="45" t="str">
        <f>TEXT(EDATE($F$5,18),"MMM-yyyy")</f>
        <v>Jul-2028</v>
      </c>
      <c r="AA33" s="45" t="str">
        <f>TEXT(EDATE($F$5,19),"MMM-yyyy")</f>
        <v>Aug-2028</v>
      </c>
      <c r="AB33" s="45" t="str">
        <f>TEXT(EDATE($F$5,20),"MMM-yyyy")</f>
        <v>Sep-2028</v>
      </c>
      <c r="AC33" s="45" t="str">
        <f>TEXT(EDATE($F$5,21),"MMM-yyyy")</f>
        <v>Oct-2028</v>
      </c>
      <c r="AD33" s="63" t="str">
        <f>TEXT(EDATE($F$5,22),"MMM-yyyy")</f>
        <v>Nov-2028</v>
      </c>
      <c r="AE33" s="67" t="s">
        <v>22</v>
      </c>
      <c r="AF33" s="65" t="s">
        <v>20</v>
      </c>
      <c r="AG33" s="4"/>
      <c r="AH33" s="4"/>
      <c r="AI33" s="4"/>
      <c r="AJ33" s="4"/>
      <c r="AK33" s="4"/>
      <c r="AL33" s="4"/>
      <c r="AM33" s="4"/>
      <c r="AN33" s="4"/>
      <c r="AO33" s="4"/>
    </row>
    <row r="34" spans="2:41" s="7" customFormat="1" ht="25" customHeight="1">
      <c r="B34" s="42" t="s">
        <v>52</v>
      </c>
      <c r="C34" s="42" t="s">
        <v>46</v>
      </c>
      <c r="D34" s="44" t="s">
        <v>2</v>
      </c>
      <c r="E34" s="44" t="s">
        <v>41</v>
      </c>
      <c r="F34" s="100" t="s">
        <v>16</v>
      </c>
      <c r="G34" s="95" t="s">
        <v>18</v>
      </c>
      <c r="H34" s="48">
        <f>NETWORKDAYS($F$5,EOMONTH($F$5,0),)</f>
        <v>21</v>
      </c>
      <c r="I34" s="48">
        <f>NETWORKDAYS(EDATE($F$5,1),EOMONTH(EDATE($F$5,1),0),)</f>
        <v>20</v>
      </c>
      <c r="J34" s="46">
        <f>NETWORKDAYS(EDATE($F$5,2),EOMONTH(EDATE($F$5,2),0),)</f>
        <v>23</v>
      </c>
      <c r="K34" s="46">
        <f>NETWORKDAYS(EDATE($F$5,3),EOMONTH(EDATE($F$5,3),0),)</f>
        <v>22</v>
      </c>
      <c r="L34" s="46">
        <f>NETWORKDAYS(EDATE($F$5,4),EOMONTH(EDATE($F$5,4),0),)</f>
        <v>21</v>
      </c>
      <c r="M34" s="46">
        <f>NETWORKDAYS(EDATE($F$5,5),EOMONTH(EDATE($F$5,5),0),)</f>
        <v>22</v>
      </c>
      <c r="N34" s="46">
        <f>NETWORKDAYS(EDATE($F$5,6),EOMONTH(EDATE($F$5,6),0),)</f>
        <v>22</v>
      </c>
      <c r="O34" s="46">
        <f>NETWORKDAYS(EDATE($F$5,7),EOMONTH(EDATE($F$5,7),0),)</f>
        <v>22</v>
      </c>
      <c r="P34" s="46">
        <f>NETWORKDAYS(EDATE($F$5,8),EOMONTH(EDATE($F$5,8),0),)</f>
        <v>22</v>
      </c>
      <c r="Q34" s="46">
        <f>NETWORKDAYS(EDATE($F$5,9),EOMONTH(EDATE($F$5,9),0),)</f>
        <v>21</v>
      </c>
      <c r="R34" s="46">
        <f>NETWORKDAYS(EDATE($F$5,10),EOMONTH(EDATE($F$5,10),0),)</f>
        <v>22</v>
      </c>
      <c r="S34" s="46">
        <f>NETWORKDAYS(EDATE($F$5,11),EOMONTH(EDATE($F$5,11),0),)</f>
        <v>23</v>
      </c>
      <c r="T34" s="46">
        <f>NETWORKDAYS(EDATE($F$5,12),EOMONTH(EDATE($F$5,12),0),)</f>
        <v>21</v>
      </c>
      <c r="U34" s="46">
        <f>NETWORKDAYS(EDATE($F$5,13),EOMONTH(EDATE($F$5,13),0),)</f>
        <v>21</v>
      </c>
      <c r="V34" s="46">
        <f>NETWORKDAYS(EDATE($F$5,14),EOMONTH(EDATE($F$5,14),0),)</f>
        <v>23</v>
      </c>
      <c r="W34" s="46">
        <f>NETWORKDAYS(EDATE($F$5,15),EOMONTH(EDATE($F$5,15),0),)</f>
        <v>20</v>
      </c>
      <c r="X34" s="46">
        <f>NETWORKDAYS(EDATE($F$5,16),EOMONTH(EDATE($F$5,16),0),)</f>
        <v>23</v>
      </c>
      <c r="Y34" s="46">
        <f>NETWORKDAYS(EDATE($F$5,17),EOMONTH(EDATE($F$5,17),0),)</f>
        <v>22</v>
      </c>
      <c r="Z34" s="46">
        <f>NETWORKDAYS(EDATE($F$5,18),EOMONTH(EDATE($F$5,18),0),)</f>
        <v>21</v>
      </c>
      <c r="AA34" s="46">
        <f>NETWORKDAYS(EDATE($F$5,19),EOMONTH(EDATE($F$5,19),0),)</f>
        <v>23</v>
      </c>
      <c r="AB34" s="46">
        <f>NETWORKDAYS(EDATE($F$5,20),EOMONTH(EDATE($F$5,20),0),)</f>
        <v>21</v>
      </c>
      <c r="AC34" s="46">
        <f>NETWORKDAYS(EDATE($F$5,21),EOMONTH(EDATE($F$5,21),0),)</f>
        <v>22</v>
      </c>
      <c r="AD34" s="64">
        <f>NETWORKDAYS(EDATE($F$5,22),EOMONTH(EDATE($F$5,22),0),)</f>
        <v>22</v>
      </c>
      <c r="AE34" s="68" t="s">
        <v>24</v>
      </c>
      <c r="AF34" s="66" t="s">
        <v>21</v>
      </c>
      <c r="AG34" s="15"/>
      <c r="AH34" s="15"/>
      <c r="AI34" s="15"/>
      <c r="AJ34" s="15"/>
      <c r="AK34" s="15"/>
      <c r="AL34" s="15"/>
      <c r="AM34" s="15"/>
      <c r="AN34" s="15"/>
      <c r="AO34" s="15"/>
    </row>
    <row r="35" spans="2:41" s="7" customFormat="1" ht="25" customHeight="1">
      <c r="B35" s="155" t="s">
        <v>53</v>
      </c>
      <c r="C35" s="146"/>
      <c r="D35" s="147"/>
      <c r="E35" s="147"/>
      <c r="F35" s="148"/>
      <c r="G35" s="149"/>
      <c r="H35" s="150"/>
      <c r="I35" s="150"/>
      <c r="J35" s="151"/>
      <c r="K35" s="151"/>
      <c r="L35" s="151"/>
      <c r="M35" s="151"/>
      <c r="N35" s="151"/>
      <c r="O35" s="151"/>
      <c r="P35" s="151"/>
      <c r="Q35" s="151"/>
      <c r="R35" s="151"/>
      <c r="S35" s="151"/>
      <c r="T35" s="151"/>
      <c r="U35" s="151"/>
      <c r="V35" s="151"/>
      <c r="W35" s="151"/>
      <c r="X35" s="151"/>
      <c r="Y35" s="151"/>
      <c r="Z35" s="151"/>
      <c r="AA35" s="151"/>
      <c r="AB35" s="151"/>
      <c r="AC35" s="151"/>
      <c r="AD35" s="152"/>
      <c r="AE35" s="153"/>
      <c r="AF35" s="154"/>
      <c r="AG35" s="15"/>
      <c r="AH35" s="15"/>
      <c r="AI35" s="15"/>
      <c r="AJ35" s="15"/>
      <c r="AK35" s="15"/>
      <c r="AL35" s="15"/>
      <c r="AM35" s="15"/>
      <c r="AN35" s="15"/>
      <c r="AO35" s="15"/>
    </row>
    <row r="36" spans="2:41" s="11" customFormat="1" ht="25" customHeight="1">
      <c r="B36" s="70" t="s">
        <v>54</v>
      </c>
      <c r="C36" s="70" t="s">
        <v>61</v>
      </c>
      <c r="D36" s="71">
        <v>5</v>
      </c>
      <c r="E36" s="72">
        <v>45</v>
      </c>
      <c r="F36" s="101">
        <v>46388</v>
      </c>
      <c r="G36" s="96">
        <v>46507</v>
      </c>
      <c r="H36" s="83">
        <v>21</v>
      </c>
      <c r="I36" s="83">
        <v>20</v>
      </c>
      <c r="J36" s="83">
        <v>23</v>
      </c>
      <c r="K36" s="83">
        <v>21</v>
      </c>
      <c r="L36" s="83"/>
      <c r="M36" s="83"/>
      <c r="N36" s="83"/>
      <c r="O36" s="83"/>
      <c r="P36" s="83"/>
      <c r="Q36" s="83"/>
      <c r="R36" s="83"/>
      <c r="S36" s="83"/>
      <c r="T36" s="83"/>
      <c r="U36" s="83"/>
      <c r="V36" s="83"/>
      <c r="W36" s="83"/>
      <c r="X36" s="83"/>
      <c r="Y36" s="83"/>
      <c r="Z36" s="83"/>
      <c r="AA36" s="83"/>
      <c r="AB36" s="83"/>
      <c r="AC36" s="83"/>
      <c r="AD36" s="84"/>
      <c r="AE36" s="89">
        <f>SUM(H36:AD36)*8</f>
        <v>680</v>
      </c>
      <c r="AF36" s="90">
        <f>AE36*E36*D36</f>
        <v>153000</v>
      </c>
      <c r="AG36" s="16"/>
      <c r="AH36" s="16"/>
      <c r="AI36" s="16"/>
      <c r="AJ36" s="16"/>
      <c r="AK36" s="16"/>
      <c r="AL36" s="16"/>
      <c r="AM36" s="16"/>
      <c r="AN36" s="16"/>
      <c r="AO36" s="16"/>
    </row>
    <row r="37" spans="2:41" s="11" customFormat="1" ht="25" customHeight="1">
      <c r="B37" s="73" t="s">
        <v>54</v>
      </c>
      <c r="C37" s="73" t="s">
        <v>62</v>
      </c>
      <c r="D37" s="74">
        <v>3</v>
      </c>
      <c r="E37" s="75">
        <v>30</v>
      </c>
      <c r="F37" s="102">
        <v>46508</v>
      </c>
      <c r="G37" s="97">
        <v>46675</v>
      </c>
      <c r="H37" s="85"/>
      <c r="I37" s="85"/>
      <c r="J37" s="85"/>
      <c r="K37" s="85"/>
      <c r="L37" s="85">
        <v>22</v>
      </c>
      <c r="M37" s="85">
        <v>22</v>
      </c>
      <c r="N37" s="85">
        <v>21</v>
      </c>
      <c r="O37" s="85">
        <v>23</v>
      </c>
      <c r="P37" s="85">
        <v>22</v>
      </c>
      <c r="Q37" s="85">
        <v>10</v>
      </c>
      <c r="R37" s="85"/>
      <c r="S37" s="85"/>
      <c r="T37" s="85"/>
      <c r="U37" s="85"/>
      <c r="V37" s="85"/>
      <c r="W37" s="85"/>
      <c r="X37" s="85"/>
      <c r="Y37" s="85"/>
      <c r="Z37" s="85"/>
      <c r="AA37" s="85"/>
      <c r="AB37" s="85"/>
      <c r="AC37" s="85"/>
      <c r="AD37" s="86"/>
      <c r="AE37" s="89">
        <f t="shared" ref="AE37:AE49" si="0">SUM(H37:AD37)*8</f>
        <v>960</v>
      </c>
      <c r="AF37" s="90">
        <f t="shared" ref="AF37:AF49" si="1">AE37*E37*D37</f>
        <v>86400</v>
      </c>
      <c r="AG37" s="17"/>
      <c r="AH37" s="16"/>
      <c r="AI37" s="16"/>
      <c r="AJ37" s="16"/>
      <c r="AK37" s="16"/>
      <c r="AL37" s="16"/>
      <c r="AM37" s="16"/>
      <c r="AN37" s="16"/>
      <c r="AO37" s="16"/>
    </row>
    <row r="38" spans="2:41" s="11" customFormat="1" ht="25" customHeight="1">
      <c r="B38" s="73" t="s">
        <v>55</v>
      </c>
      <c r="C38" s="73" t="s">
        <v>63</v>
      </c>
      <c r="D38" s="74"/>
      <c r="E38" s="75"/>
      <c r="F38" s="102"/>
      <c r="G38" s="97"/>
      <c r="H38" s="85"/>
      <c r="I38" s="85"/>
      <c r="J38" s="85"/>
      <c r="K38" s="85"/>
      <c r="L38" s="85"/>
      <c r="M38" s="85"/>
      <c r="N38" s="85"/>
      <c r="O38" s="85"/>
      <c r="P38" s="85"/>
      <c r="Q38" s="85"/>
      <c r="R38" s="85"/>
      <c r="S38" s="85"/>
      <c r="T38" s="85"/>
      <c r="U38" s="85"/>
      <c r="V38" s="85"/>
      <c r="W38" s="85"/>
      <c r="X38" s="85"/>
      <c r="Y38" s="85"/>
      <c r="Z38" s="85"/>
      <c r="AA38" s="85"/>
      <c r="AB38" s="85"/>
      <c r="AC38" s="85"/>
      <c r="AD38" s="86"/>
      <c r="AE38" s="89">
        <f t="shared" si="0"/>
        <v>0</v>
      </c>
      <c r="AF38" s="90">
        <f t="shared" si="1"/>
        <v>0</v>
      </c>
      <c r="AG38" s="16"/>
      <c r="AH38" s="16"/>
      <c r="AI38" s="16"/>
      <c r="AJ38" s="16"/>
      <c r="AK38" s="16"/>
      <c r="AL38" s="16"/>
      <c r="AM38" s="16"/>
      <c r="AN38" s="16"/>
      <c r="AO38" s="16"/>
    </row>
    <row r="39" spans="2:41" s="11" customFormat="1" ht="25" customHeight="1">
      <c r="B39" s="73" t="s">
        <v>55</v>
      </c>
      <c r="C39" s="73" t="s">
        <v>64</v>
      </c>
      <c r="D39" s="74"/>
      <c r="E39" s="75"/>
      <c r="F39" s="102"/>
      <c r="G39" s="97"/>
      <c r="H39" s="85"/>
      <c r="I39" s="85"/>
      <c r="J39" s="85"/>
      <c r="K39" s="85"/>
      <c r="L39" s="85"/>
      <c r="M39" s="85"/>
      <c r="N39" s="85"/>
      <c r="O39" s="85"/>
      <c r="P39" s="85"/>
      <c r="Q39" s="85"/>
      <c r="R39" s="85"/>
      <c r="S39" s="85"/>
      <c r="T39" s="85"/>
      <c r="U39" s="85"/>
      <c r="V39" s="85"/>
      <c r="W39" s="85"/>
      <c r="X39" s="85"/>
      <c r="Y39" s="85"/>
      <c r="Z39" s="85"/>
      <c r="AA39" s="85"/>
      <c r="AB39" s="85"/>
      <c r="AC39" s="85"/>
      <c r="AD39" s="86"/>
      <c r="AE39" s="89">
        <f t="shared" si="0"/>
        <v>0</v>
      </c>
      <c r="AF39" s="90">
        <f t="shared" si="1"/>
        <v>0</v>
      </c>
      <c r="AG39" s="16"/>
      <c r="AH39" s="16"/>
      <c r="AI39" s="16"/>
      <c r="AJ39" s="16"/>
      <c r="AK39" s="16"/>
      <c r="AL39" s="16"/>
      <c r="AM39" s="16"/>
      <c r="AN39" s="16"/>
      <c r="AO39" s="16"/>
    </row>
    <row r="40" spans="2:41" s="11" customFormat="1" ht="25" customHeight="1">
      <c r="B40" s="73" t="s">
        <v>56</v>
      </c>
      <c r="C40" s="73" t="s">
        <v>65</v>
      </c>
      <c r="D40" s="74"/>
      <c r="E40" s="75"/>
      <c r="F40" s="102"/>
      <c r="G40" s="97"/>
      <c r="H40" s="85"/>
      <c r="I40" s="85"/>
      <c r="J40" s="85"/>
      <c r="K40" s="85"/>
      <c r="L40" s="85"/>
      <c r="M40" s="85"/>
      <c r="N40" s="85"/>
      <c r="O40" s="85"/>
      <c r="P40" s="85"/>
      <c r="Q40" s="85"/>
      <c r="R40" s="85"/>
      <c r="S40" s="85"/>
      <c r="T40" s="85"/>
      <c r="U40" s="85"/>
      <c r="V40" s="85"/>
      <c r="W40" s="85"/>
      <c r="X40" s="85"/>
      <c r="Y40" s="85"/>
      <c r="Z40" s="85"/>
      <c r="AA40" s="85"/>
      <c r="AB40" s="85"/>
      <c r="AC40" s="85"/>
      <c r="AD40" s="86"/>
      <c r="AE40" s="89">
        <f t="shared" si="0"/>
        <v>0</v>
      </c>
      <c r="AF40" s="90">
        <f t="shared" si="1"/>
        <v>0</v>
      </c>
      <c r="AG40" s="16"/>
      <c r="AH40" s="16"/>
      <c r="AI40" s="16"/>
      <c r="AJ40" s="16"/>
      <c r="AK40" s="16"/>
      <c r="AL40" s="16"/>
      <c r="AM40" s="16"/>
      <c r="AN40" s="16"/>
      <c r="AO40" s="16"/>
    </row>
    <row r="41" spans="2:41" s="11" customFormat="1" ht="25" customHeight="1">
      <c r="B41" s="73" t="s">
        <v>56</v>
      </c>
      <c r="C41" s="73" t="s">
        <v>66</v>
      </c>
      <c r="D41" s="74">
        <v>4</v>
      </c>
      <c r="E41" s="75">
        <v>25</v>
      </c>
      <c r="F41" s="102">
        <v>46508</v>
      </c>
      <c r="G41" s="97">
        <v>46538</v>
      </c>
      <c r="H41" s="85"/>
      <c r="I41" s="85"/>
      <c r="J41" s="85"/>
      <c r="K41" s="85"/>
      <c r="L41" s="85">
        <v>22</v>
      </c>
      <c r="M41" s="85"/>
      <c r="N41" s="85"/>
      <c r="O41" s="85"/>
      <c r="P41" s="85"/>
      <c r="Q41" s="85"/>
      <c r="R41" s="85"/>
      <c r="S41" s="85"/>
      <c r="T41" s="85"/>
      <c r="U41" s="85"/>
      <c r="V41" s="85"/>
      <c r="W41" s="85"/>
      <c r="X41" s="85"/>
      <c r="Y41" s="85"/>
      <c r="Z41" s="85"/>
      <c r="AA41" s="85"/>
      <c r="AB41" s="85"/>
      <c r="AC41" s="85"/>
      <c r="AD41" s="86"/>
      <c r="AE41" s="89">
        <f t="shared" si="0"/>
        <v>176</v>
      </c>
      <c r="AF41" s="90">
        <f t="shared" si="1"/>
        <v>17600</v>
      </c>
      <c r="AG41" s="16"/>
      <c r="AH41" s="16"/>
      <c r="AI41" s="16"/>
      <c r="AJ41" s="16"/>
      <c r="AK41" s="16"/>
      <c r="AL41" s="16"/>
      <c r="AM41" s="16"/>
      <c r="AN41" s="16"/>
      <c r="AO41" s="16"/>
    </row>
    <row r="42" spans="2:41" s="11" customFormat="1" ht="25" customHeight="1">
      <c r="B42" s="73" t="s">
        <v>57</v>
      </c>
      <c r="C42" s="73"/>
      <c r="D42" s="74"/>
      <c r="E42" s="75"/>
      <c r="F42" s="102"/>
      <c r="G42" s="97"/>
      <c r="H42" s="85"/>
      <c r="I42" s="85"/>
      <c r="J42" s="85"/>
      <c r="K42" s="85"/>
      <c r="L42" s="85"/>
      <c r="M42" s="85"/>
      <c r="N42" s="85"/>
      <c r="O42" s="85"/>
      <c r="P42" s="85"/>
      <c r="Q42" s="85"/>
      <c r="R42" s="85"/>
      <c r="S42" s="85"/>
      <c r="T42" s="85"/>
      <c r="U42" s="85"/>
      <c r="V42" s="85"/>
      <c r="W42" s="85"/>
      <c r="X42" s="85"/>
      <c r="Y42" s="85"/>
      <c r="Z42" s="85"/>
      <c r="AA42" s="85"/>
      <c r="AB42" s="85"/>
      <c r="AC42" s="85"/>
      <c r="AD42" s="86"/>
      <c r="AE42" s="89">
        <f t="shared" si="0"/>
        <v>0</v>
      </c>
      <c r="AF42" s="90">
        <f t="shared" si="1"/>
        <v>0</v>
      </c>
      <c r="AG42" s="16"/>
      <c r="AH42" s="16"/>
      <c r="AI42" s="16"/>
      <c r="AJ42" s="16"/>
      <c r="AK42" s="16"/>
      <c r="AL42" s="16"/>
      <c r="AM42" s="16"/>
      <c r="AN42" s="16"/>
      <c r="AO42" s="16"/>
    </row>
    <row r="43" spans="2:41" s="11" customFormat="1" ht="25" customHeight="1">
      <c r="B43" s="73" t="s">
        <v>57</v>
      </c>
      <c r="C43" s="73"/>
      <c r="D43" s="74"/>
      <c r="E43" s="75"/>
      <c r="F43" s="102"/>
      <c r="G43" s="97"/>
      <c r="H43" s="85"/>
      <c r="I43" s="85"/>
      <c r="J43" s="85"/>
      <c r="K43" s="85"/>
      <c r="L43" s="85"/>
      <c r="M43" s="85"/>
      <c r="N43" s="85"/>
      <c r="O43" s="85"/>
      <c r="P43" s="85"/>
      <c r="Q43" s="85"/>
      <c r="R43" s="85"/>
      <c r="S43" s="85"/>
      <c r="T43" s="85"/>
      <c r="U43" s="85"/>
      <c r="V43" s="85"/>
      <c r="W43" s="85"/>
      <c r="X43" s="85"/>
      <c r="Y43" s="85"/>
      <c r="Z43" s="85"/>
      <c r="AA43" s="85"/>
      <c r="AB43" s="85"/>
      <c r="AC43" s="85"/>
      <c r="AD43" s="86"/>
      <c r="AE43" s="89">
        <f t="shared" si="0"/>
        <v>0</v>
      </c>
      <c r="AF43" s="90">
        <f t="shared" si="1"/>
        <v>0</v>
      </c>
      <c r="AG43" s="16"/>
      <c r="AH43" s="16"/>
      <c r="AI43" s="16"/>
      <c r="AJ43" s="16"/>
      <c r="AK43" s="16"/>
      <c r="AL43" s="16"/>
      <c r="AM43" s="16"/>
      <c r="AN43" s="16"/>
      <c r="AO43" s="16"/>
    </row>
    <row r="44" spans="2:41" s="11" customFormat="1" ht="25" customHeight="1">
      <c r="B44" s="73" t="s">
        <v>58</v>
      </c>
      <c r="C44" s="73"/>
      <c r="D44" s="74"/>
      <c r="E44" s="75"/>
      <c r="F44" s="102"/>
      <c r="G44" s="97"/>
      <c r="H44" s="85"/>
      <c r="I44" s="85"/>
      <c r="J44" s="85"/>
      <c r="K44" s="85"/>
      <c r="L44" s="85"/>
      <c r="M44" s="85"/>
      <c r="N44" s="85"/>
      <c r="O44" s="85"/>
      <c r="P44" s="85"/>
      <c r="Q44" s="85"/>
      <c r="R44" s="85"/>
      <c r="S44" s="85"/>
      <c r="T44" s="85"/>
      <c r="U44" s="85"/>
      <c r="V44" s="85"/>
      <c r="W44" s="85"/>
      <c r="X44" s="85"/>
      <c r="Y44" s="85"/>
      <c r="Z44" s="85"/>
      <c r="AA44" s="85"/>
      <c r="AB44" s="85"/>
      <c r="AC44" s="85"/>
      <c r="AD44" s="86"/>
      <c r="AE44" s="89">
        <f t="shared" si="0"/>
        <v>0</v>
      </c>
      <c r="AF44" s="90">
        <f t="shared" si="1"/>
        <v>0</v>
      </c>
      <c r="AG44" s="16"/>
      <c r="AH44" s="16"/>
      <c r="AI44" s="16"/>
      <c r="AJ44" s="16"/>
      <c r="AK44" s="16"/>
      <c r="AL44" s="16"/>
      <c r="AM44" s="16"/>
      <c r="AN44" s="16"/>
      <c r="AO44" s="16"/>
    </row>
    <row r="45" spans="2:41" s="11" customFormat="1" ht="25" customHeight="1">
      <c r="B45" s="73" t="s">
        <v>58</v>
      </c>
      <c r="C45" s="73"/>
      <c r="D45" s="74"/>
      <c r="E45" s="75"/>
      <c r="F45" s="102"/>
      <c r="G45" s="97"/>
      <c r="H45" s="85"/>
      <c r="I45" s="85"/>
      <c r="J45" s="85"/>
      <c r="K45" s="85"/>
      <c r="L45" s="85"/>
      <c r="M45" s="85"/>
      <c r="N45" s="85"/>
      <c r="O45" s="85"/>
      <c r="P45" s="85"/>
      <c r="Q45" s="85"/>
      <c r="R45" s="85"/>
      <c r="S45" s="85"/>
      <c r="T45" s="85"/>
      <c r="U45" s="85"/>
      <c r="V45" s="85"/>
      <c r="W45" s="85"/>
      <c r="X45" s="85"/>
      <c r="Y45" s="85"/>
      <c r="Z45" s="85"/>
      <c r="AA45" s="85"/>
      <c r="AB45" s="85"/>
      <c r="AC45" s="85"/>
      <c r="AD45" s="86"/>
      <c r="AE45" s="89">
        <f t="shared" si="0"/>
        <v>0</v>
      </c>
      <c r="AF45" s="90">
        <f t="shared" si="1"/>
        <v>0</v>
      </c>
      <c r="AG45" s="16"/>
      <c r="AH45" s="16"/>
      <c r="AI45" s="16"/>
      <c r="AJ45" s="16"/>
      <c r="AK45" s="16"/>
      <c r="AL45" s="16"/>
      <c r="AM45" s="16"/>
      <c r="AN45" s="16"/>
      <c r="AO45" s="16"/>
    </row>
    <row r="46" spans="2:41" s="11" customFormat="1" ht="25" customHeight="1">
      <c r="B46" s="73" t="s">
        <v>59</v>
      </c>
      <c r="C46" s="73"/>
      <c r="D46" s="74"/>
      <c r="E46" s="75"/>
      <c r="F46" s="102"/>
      <c r="G46" s="97"/>
      <c r="H46" s="85"/>
      <c r="I46" s="85"/>
      <c r="J46" s="85"/>
      <c r="K46" s="85"/>
      <c r="L46" s="85"/>
      <c r="M46" s="85"/>
      <c r="N46" s="85"/>
      <c r="O46" s="85"/>
      <c r="P46" s="85"/>
      <c r="Q46" s="85"/>
      <c r="R46" s="85"/>
      <c r="S46" s="85"/>
      <c r="T46" s="85"/>
      <c r="U46" s="85"/>
      <c r="V46" s="85"/>
      <c r="W46" s="85"/>
      <c r="X46" s="85"/>
      <c r="Y46" s="85"/>
      <c r="Z46" s="85"/>
      <c r="AA46" s="85"/>
      <c r="AB46" s="85"/>
      <c r="AC46" s="85"/>
      <c r="AD46" s="86"/>
      <c r="AE46" s="89">
        <f t="shared" si="0"/>
        <v>0</v>
      </c>
      <c r="AF46" s="90">
        <f t="shared" si="1"/>
        <v>0</v>
      </c>
      <c r="AG46" s="16"/>
      <c r="AH46" s="16"/>
      <c r="AI46" s="16"/>
      <c r="AJ46" s="16"/>
      <c r="AK46" s="16"/>
      <c r="AL46" s="16"/>
      <c r="AM46" s="16"/>
      <c r="AN46" s="16"/>
      <c r="AO46" s="16"/>
    </row>
    <row r="47" spans="2:41" s="11" customFormat="1" ht="25" customHeight="1">
      <c r="B47" s="73" t="s">
        <v>59</v>
      </c>
      <c r="C47" s="73"/>
      <c r="D47" s="74"/>
      <c r="E47" s="75"/>
      <c r="F47" s="102"/>
      <c r="G47" s="97"/>
      <c r="H47" s="85"/>
      <c r="I47" s="85"/>
      <c r="J47" s="85"/>
      <c r="K47" s="85"/>
      <c r="L47" s="85"/>
      <c r="M47" s="85"/>
      <c r="N47" s="85"/>
      <c r="O47" s="85"/>
      <c r="P47" s="85"/>
      <c r="Q47" s="85"/>
      <c r="R47" s="85"/>
      <c r="S47" s="85"/>
      <c r="T47" s="85"/>
      <c r="U47" s="85"/>
      <c r="V47" s="85"/>
      <c r="W47" s="85"/>
      <c r="X47" s="85"/>
      <c r="Y47" s="85"/>
      <c r="Z47" s="85"/>
      <c r="AA47" s="85"/>
      <c r="AB47" s="85"/>
      <c r="AC47" s="85"/>
      <c r="AD47" s="86"/>
      <c r="AE47" s="89">
        <f t="shared" si="0"/>
        <v>0</v>
      </c>
      <c r="AF47" s="90">
        <f t="shared" si="1"/>
        <v>0</v>
      </c>
      <c r="AG47" s="16"/>
      <c r="AH47" s="16"/>
      <c r="AI47" s="16"/>
      <c r="AJ47" s="16"/>
      <c r="AK47" s="16"/>
      <c r="AL47" s="16"/>
      <c r="AM47" s="16"/>
      <c r="AN47" s="16"/>
      <c r="AO47" s="16"/>
    </row>
    <row r="48" spans="2:41" s="11" customFormat="1" ht="25" customHeight="1">
      <c r="B48" s="73" t="s">
        <v>60</v>
      </c>
      <c r="C48" s="73"/>
      <c r="D48" s="74"/>
      <c r="E48" s="75"/>
      <c r="F48" s="102"/>
      <c r="G48" s="97"/>
      <c r="H48" s="85"/>
      <c r="I48" s="85"/>
      <c r="J48" s="85"/>
      <c r="K48" s="85"/>
      <c r="L48" s="85"/>
      <c r="M48" s="85"/>
      <c r="N48" s="85"/>
      <c r="O48" s="85"/>
      <c r="P48" s="85"/>
      <c r="Q48" s="85"/>
      <c r="R48" s="85"/>
      <c r="S48" s="85"/>
      <c r="T48" s="85"/>
      <c r="U48" s="85"/>
      <c r="V48" s="85"/>
      <c r="W48" s="85"/>
      <c r="X48" s="85"/>
      <c r="Y48" s="85"/>
      <c r="Z48" s="85"/>
      <c r="AA48" s="85"/>
      <c r="AB48" s="85"/>
      <c r="AC48" s="85"/>
      <c r="AD48" s="86"/>
      <c r="AE48" s="89">
        <f t="shared" si="0"/>
        <v>0</v>
      </c>
      <c r="AF48" s="90">
        <f t="shared" si="1"/>
        <v>0</v>
      </c>
      <c r="AG48" s="16"/>
      <c r="AH48" s="16"/>
      <c r="AI48" s="16"/>
      <c r="AJ48" s="16"/>
      <c r="AK48" s="16"/>
      <c r="AL48" s="16"/>
      <c r="AM48" s="16"/>
      <c r="AN48" s="16"/>
      <c r="AO48" s="16"/>
    </row>
    <row r="49" spans="2:41" s="11" customFormat="1" ht="25" customHeight="1" thickBot="1">
      <c r="B49" s="76" t="s">
        <v>60</v>
      </c>
      <c r="C49" s="76"/>
      <c r="D49" s="77"/>
      <c r="E49" s="78"/>
      <c r="F49" s="103"/>
      <c r="G49" s="98"/>
      <c r="H49" s="87"/>
      <c r="I49" s="87"/>
      <c r="J49" s="87"/>
      <c r="K49" s="87"/>
      <c r="L49" s="87"/>
      <c r="M49" s="87"/>
      <c r="N49" s="87"/>
      <c r="O49" s="87"/>
      <c r="P49" s="87"/>
      <c r="Q49" s="87"/>
      <c r="R49" s="87"/>
      <c r="S49" s="87"/>
      <c r="T49" s="87"/>
      <c r="U49" s="87"/>
      <c r="V49" s="87"/>
      <c r="W49" s="87"/>
      <c r="X49" s="87"/>
      <c r="Y49" s="87"/>
      <c r="Z49" s="87"/>
      <c r="AA49" s="87"/>
      <c r="AB49" s="87"/>
      <c r="AC49" s="87"/>
      <c r="AD49" s="88"/>
      <c r="AE49" s="89">
        <f t="shared" si="0"/>
        <v>0</v>
      </c>
      <c r="AF49" s="90">
        <f t="shared" si="1"/>
        <v>0</v>
      </c>
      <c r="AG49" s="16"/>
      <c r="AH49" s="16"/>
      <c r="AI49" s="16"/>
      <c r="AJ49" s="16"/>
      <c r="AK49" s="16"/>
      <c r="AL49" s="16"/>
      <c r="AM49" s="16"/>
      <c r="AN49" s="16"/>
      <c r="AO49" s="16"/>
    </row>
    <row r="50" spans="2:41" s="6" customFormat="1" ht="30" customHeight="1" thickTop="1" thickBot="1">
      <c r="B50" s="58" t="s">
        <v>3</v>
      </c>
      <c r="C50" s="59"/>
      <c r="D50" s="59"/>
      <c r="E50" s="60"/>
      <c r="F50" s="61"/>
      <c r="G50" s="62" t="s">
        <v>43</v>
      </c>
      <c r="H50" s="79">
        <f t="shared" ref="H50:AF50" si="2">SUM(H36:H49)</f>
        <v>21</v>
      </c>
      <c r="I50" s="80">
        <f t="shared" si="2"/>
        <v>20</v>
      </c>
      <c r="J50" s="80">
        <f t="shared" si="2"/>
        <v>23</v>
      </c>
      <c r="K50" s="80">
        <f t="shared" si="2"/>
        <v>21</v>
      </c>
      <c r="L50" s="80">
        <f t="shared" si="2"/>
        <v>44</v>
      </c>
      <c r="M50" s="80">
        <f t="shared" si="2"/>
        <v>22</v>
      </c>
      <c r="N50" s="80">
        <f t="shared" si="2"/>
        <v>21</v>
      </c>
      <c r="O50" s="80">
        <f t="shared" si="2"/>
        <v>23</v>
      </c>
      <c r="P50" s="80">
        <f t="shared" si="2"/>
        <v>22</v>
      </c>
      <c r="Q50" s="80">
        <f t="shared" si="2"/>
        <v>10</v>
      </c>
      <c r="R50" s="80">
        <f t="shared" si="2"/>
        <v>0</v>
      </c>
      <c r="S50" s="80">
        <f t="shared" si="2"/>
        <v>0</v>
      </c>
      <c r="T50" s="80">
        <f t="shared" si="2"/>
        <v>0</v>
      </c>
      <c r="U50" s="80">
        <f t="shared" si="2"/>
        <v>0</v>
      </c>
      <c r="V50" s="80">
        <f t="shared" si="2"/>
        <v>0</v>
      </c>
      <c r="W50" s="80">
        <f t="shared" si="2"/>
        <v>0</v>
      </c>
      <c r="X50" s="80">
        <f t="shared" si="2"/>
        <v>0</v>
      </c>
      <c r="Y50" s="80">
        <f t="shared" si="2"/>
        <v>0</v>
      </c>
      <c r="Z50" s="80">
        <f t="shared" si="2"/>
        <v>0</v>
      </c>
      <c r="AA50" s="80">
        <f t="shared" si="2"/>
        <v>0</v>
      </c>
      <c r="AB50" s="80">
        <f t="shared" si="2"/>
        <v>0</v>
      </c>
      <c r="AC50" s="80">
        <f t="shared" si="2"/>
        <v>0</v>
      </c>
      <c r="AD50" s="81">
        <f t="shared" si="2"/>
        <v>0</v>
      </c>
      <c r="AE50" s="112">
        <f t="shared" si="2"/>
        <v>1816</v>
      </c>
      <c r="AF50" s="111">
        <f t="shared" si="2"/>
        <v>257000</v>
      </c>
      <c r="AG50" s="18"/>
      <c r="AH50" s="18"/>
      <c r="AI50" s="18"/>
      <c r="AJ50" s="18"/>
      <c r="AK50" s="18"/>
      <c r="AL50" s="18"/>
      <c r="AM50" s="18"/>
      <c r="AN50" s="18"/>
      <c r="AO50" s="18"/>
    </row>
    <row r="51" spans="2:41" s="7" customFormat="1" ht="25" customHeight="1">
      <c r="B51" s="155" t="s">
        <v>67</v>
      </c>
      <c r="C51" s="146"/>
      <c r="D51" s="147"/>
      <c r="E51" s="147"/>
      <c r="F51" s="148"/>
      <c r="G51" s="149"/>
      <c r="H51" s="150"/>
      <c r="I51" s="150"/>
      <c r="J51" s="151"/>
      <c r="K51" s="151"/>
      <c r="L51" s="151"/>
      <c r="M51" s="151"/>
      <c r="N51" s="151"/>
      <c r="O51" s="151"/>
      <c r="P51" s="151"/>
      <c r="Q51" s="151"/>
      <c r="R51" s="151"/>
      <c r="S51" s="151"/>
      <c r="T51" s="151"/>
      <c r="U51" s="151"/>
      <c r="V51" s="151"/>
      <c r="W51" s="151"/>
      <c r="X51" s="151"/>
      <c r="Y51" s="151"/>
      <c r="Z51" s="151"/>
      <c r="AA51" s="151"/>
      <c r="AB51" s="151"/>
      <c r="AC51" s="151"/>
      <c r="AD51" s="152"/>
      <c r="AE51" s="153"/>
      <c r="AF51" s="154"/>
      <c r="AG51" s="15"/>
      <c r="AH51" s="15"/>
      <c r="AI51" s="15"/>
      <c r="AJ51" s="15"/>
      <c r="AK51" s="15"/>
      <c r="AL51" s="15"/>
      <c r="AM51" s="15"/>
      <c r="AN51" s="15"/>
      <c r="AO51" s="15"/>
    </row>
    <row r="52" spans="2:41" s="11" customFormat="1" ht="25" customHeight="1">
      <c r="B52" s="70" t="s">
        <v>54</v>
      </c>
      <c r="C52" s="70" t="s">
        <v>61</v>
      </c>
      <c r="D52" s="71">
        <v>5</v>
      </c>
      <c r="E52" s="72">
        <v>45</v>
      </c>
      <c r="F52" s="101">
        <v>46388</v>
      </c>
      <c r="G52" s="96">
        <v>46507</v>
      </c>
      <c r="H52" s="83">
        <v>21</v>
      </c>
      <c r="I52" s="83">
        <v>20</v>
      </c>
      <c r="J52" s="83">
        <v>23</v>
      </c>
      <c r="K52" s="83">
        <v>21</v>
      </c>
      <c r="L52" s="83"/>
      <c r="M52" s="83"/>
      <c r="N52" s="83"/>
      <c r="O52" s="83"/>
      <c r="P52" s="83"/>
      <c r="Q52" s="83"/>
      <c r="R52" s="83"/>
      <c r="S52" s="83"/>
      <c r="T52" s="83"/>
      <c r="U52" s="83"/>
      <c r="V52" s="83"/>
      <c r="W52" s="83"/>
      <c r="X52" s="83"/>
      <c r="Y52" s="83"/>
      <c r="Z52" s="83"/>
      <c r="AA52" s="83"/>
      <c r="AB52" s="83"/>
      <c r="AC52" s="83"/>
      <c r="AD52" s="84"/>
      <c r="AE52" s="89">
        <f>SUM(H52:AD52)*8</f>
        <v>680</v>
      </c>
      <c r="AF52" s="90">
        <f>AE52*E52*D52</f>
        <v>153000</v>
      </c>
      <c r="AG52" s="16"/>
      <c r="AH52" s="16"/>
      <c r="AI52" s="16"/>
      <c r="AJ52" s="16"/>
      <c r="AK52" s="16"/>
      <c r="AL52" s="16"/>
      <c r="AM52" s="16"/>
      <c r="AN52" s="16"/>
      <c r="AO52" s="16"/>
    </row>
    <row r="53" spans="2:41" s="11" customFormat="1" ht="25" customHeight="1">
      <c r="B53" s="73" t="s">
        <v>54</v>
      </c>
      <c r="C53" s="73" t="s">
        <v>62</v>
      </c>
      <c r="D53" s="74">
        <v>3</v>
      </c>
      <c r="E53" s="75">
        <v>30</v>
      </c>
      <c r="F53" s="102">
        <v>46508</v>
      </c>
      <c r="G53" s="97">
        <v>46675</v>
      </c>
      <c r="H53" s="85"/>
      <c r="I53" s="85"/>
      <c r="J53" s="85"/>
      <c r="K53" s="85"/>
      <c r="L53" s="85">
        <v>22</v>
      </c>
      <c r="M53" s="85">
        <v>22</v>
      </c>
      <c r="N53" s="85">
        <v>21</v>
      </c>
      <c r="O53" s="85">
        <v>23</v>
      </c>
      <c r="P53" s="85">
        <v>22</v>
      </c>
      <c r="Q53" s="85">
        <v>10</v>
      </c>
      <c r="R53" s="85"/>
      <c r="S53" s="85"/>
      <c r="T53" s="85"/>
      <c r="U53" s="85"/>
      <c r="V53" s="85"/>
      <c r="W53" s="85"/>
      <c r="X53" s="85"/>
      <c r="Y53" s="85"/>
      <c r="Z53" s="85"/>
      <c r="AA53" s="85"/>
      <c r="AB53" s="85"/>
      <c r="AC53" s="85"/>
      <c r="AD53" s="86"/>
      <c r="AE53" s="89">
        <f t="shared" ref="AE53:AE65" si="3">SUM(H53:AD53)*8</f>
        <v>960</v>
      </c>
      <c r="AF53" s="90">
        <f t="shared" ref="AF53:AF65" si="4">AE53*E53*D53</f>
        <v>86400</v>
      </c>
      <c r="AG53" s="17"/>
      <c r="AH53" s="16"/>
      <c r="AI53" s="16"/>
      <c r="AJ53" s="16"/>
      <c r="AK53" s="16"/>
      <c r="AL53" s="16"/>
      <c r="AM53" s="16"/>
      <c r="AN53" s="16"/>
      <c r="AO53" s="16"/>
    </row>
    <row r="54" spans="2:41" s="11" customFormat="1" ht="25" customHeight="1">
      <c r="B54" s="73" t="s">
        <v>55</v>
      </c>
      <c r="C54" s="73" t="s">
        <v>63</v>
      </c>
      <c r="D54" s="74"/>
      <c r="E54" s="75"/>
      <c r="F54" s="102"/>
      <c r="G54" s="97"/>
      <c r="H54" s="85"/>
      <c r="I54" s="85"/>
      <c r="J54" s="85"/>
      <c r="K54" s="85"/>
      <c r="L54" s="85"/>
      <c r="M54" s="85"/>
      <c r="N54" s="85"/>
      <c r="O54" s="85"/>
      <c r="P54" s="85"/>
      <c r="Q54" s="85"/>
      <c r="R54" s="85"/>
      <c r="S54" s="85"/>
      <c r="T54" s="85"/>
      <c r="U54" s="85"/>
      <c r="V54" s="85"/>
      <c r="W54" s="85"/>
      <c r="X54" s="85"/>
      <c r="Y54" s="85"/>
      <c r="Z54" s="85"/>
      <c r="AA54" s="85"/>
      <c r="AB54" s="85"/>
      <c r="AC54" s="85"/>
      <c r="AD54" s="86"/>
      <c r="AE54" s="89">
        <f t="shared" si="3"/>
        <v>0</v>
      </c>
      <c r="AF54" s="90">
        <f t="shared" si="4"/>
        <v>0</v>
      </c>
      <c r="AG54" s="16"/>
      <c r="AH54" s="16"/>
      <c r="AI54" s="16"/>
      <c r="AJ54" s="16"/>
      <c r="AK54" s="16"/>
      <c r="AL54" s="16"/>
      <c r="AM54" s="16"/>
      <c r="AN54" s="16"/>
      <c r="AO54" s="16"/>
    </row>
    <row r="55" spans="2:41" s="11" customFormat="1" ht="25" customHeight="1">
      <c r="B55" s="73" t="s">
        <v>55</v>
      </c>
      <c r="C55" s="73" t="s">
        <v>64</v>
      </c>
      <c r="D55" s="74"/>
      <c r="E55" s="75"/>
      <c r="F55" s="102"/>
      <c r="G55" s="97"/>
      <c r="H55" s="85"/>
      <c r="I55" s="85"/>
      <c r="J55" s="85"/>
      <c r="K55" s="85"/>
      <c r="L55" s="85"/>
      <c r="M55" s="85"/>
      <c r="N55" s="85"/>
      <c r="O55" s="85"/>
      <c r="P55" s="85"/>
      <c r="Q55" s="85"/>
      <c r="R55" s="85"/>
      <c r="S55" s="85"/>
      <c r="T55" s="85"/>
      <c r="U55" s="85"/>
      <c r="V55" s="85"/>
      <c r="W55" s="85"/>
      <c r="X55" s="85"/>
      <c r="Y55" s="85"/>
      <c r="Z55" s="85"/>
      <c r="AA55" s="85"/>
      <c r="AB55" s="85"/>
      <c r="AC55" s="85"/>
      <c r="AD55" s="86"/>
      <c r="AE55" s="89">
        <f t="shared" si="3"/>
        <v>0</v>
      </c>
      <c r="AF55" s="90">
        <f t="shared" si="4"/>
        <v>0</v>
      </c>
      <c r="AG55" s="16"/>
      <c r="AH55" s="16"/>
      <c r="AI55" s="16"/>
      <c r="AJ55" s="16"/>
      <c r="AK55" s="16"/>
      <c r="AL55" s="16"/>
      <c r="AM55" s="16"/>
      <c r="AN55" s="16"/>
      <c r="AO55" s="16"/>
    </row>
    <row r="56" spans="2:41" s="11" customFormat="1" ht="25" customHeight="1">
      <c r="B56" s="73" t="s">
        <v>56</v>
      </c>
      <c r="C56" s="73" t="s">
        <v>65</v>
      </c>
      <c r="D56" s="74"/>
      <c r="E56" s="75"/>
      <c r="F56" s="102"/>
      <c r="G56" s="97"/>
      <c r="H56" s="85"/>
      <c r="I56" s="85"/>
      <c r="J56" s="85"/>
      <c r="K56" s="85"/>
      <c r="L56" s="85"/>
      <c r="M56" s="85"/>
      <c r="N56" s="85"/>
      <c r="O56" s="85"/>
      <c r="P56" s="85"/>
      <c r="Q56" s="85"/>
      <c r="R56" s="85"/>
      <c r="S56" s="85"/>
      <c r="T56" s="85"/>
      <c r="U56" s="85"/>
      <c r="V56" s="85"/>
      <c r="W56" s="85"/>
      <c r="X56" s="85"/>
      <c r="Y56" s="85"/>
      <c r="Z56" s="85"/>
      <c r="AA56" s="85"/>
      <c r="AB56" s="85"/>
      <c r="AC56" s="85"/>
      <c r="AD56" s="86"/>
      <c r="AE56" s="89">
        <f t="shared" si="3"/>
        <v>0</v>
      </c>
      <c r="AF56" s="90">
        <f t="shared" si="4"/>
        <v>0</v>
      </c>
      <c r="AG56" s="16"/>
      <c r="AH56" s="16"/>
      <c r="AI56" s="16"/>
      <c r="AJ56" s="16"/>
      <c r="AK56" s="16"/>
      <c r="AL56" s="16"/>
      <c r="AM56" s="16"/>
      <c r="AN56" s="16"/>
      <c r="AO56" s="16"/>
    </row>
    <row r="57" spans="2:41" s="11" customFormat="1" ht="25" customHeight="1">
      <c r="B57" s="73" t="s">
        <v>56</v>
      </c>
      <c r="C57" s="73" t="s">
        <v>66</v>
      </c>
      <c r="D57" s="74">
        <v>4</v>
      </c>
      <c r="E57" s="75">
        <v>25</v>
      </c>
      <c r="F57" s="102">
        <v>46508</v>
      </c>
      <c r="G57" s="97">
        <v>46538</v>
      </c>
      <c r="H57" s="85"/>
      <c r="I57" s="85"/>
      <c r="J57" s="85"/>
      <c r="K57" s="85"/>
      <c r="L57" s="85">
        <v>22</v>
      </c>
      <c r="M57" s="85"/>
      <c r="N57" s="85"/>
      <c r="O57" s="85"/>
      <c r="P57" s="85"/>
      <c r="Q57" s="85"/>
      <c r="R57" s="85"/>
      <c r="S57" s="85"/>
      <c r="T57" s="85"/>
      <c r="U57" s="85"/>
      <c r="V57" s="85"/>
      <c r="W57" s="85"/>
      <c r="X57" s="85"/>
      <c r="Y57" s="85"/>
      <c r="Z57" s="85"/>
      <c r="AA57" s="85"/>
      <c r="AB57" s="85"/>
      <c r="AC57" s="85"/>
      <c r="AD57" s="86"/>
      <c r="AE57" s="89">
        <f t="shared" si="3"/>
        <v>176</v>
      </c>
      <c r="AF57" s="90">
        <f t="shared" si="4"/>
        <v>17600</v>
      </c>
      <c r="AG57" s="16"/>
      <c r="AH57" s="16"/>
      <c r="AI57" s="16"/>
      <c r="AJ57" s="16"/>
      <c r="AK57" s="16"/>
      <c r="AL57" s="16"/>
      <c r="AM57" s="16"/>
      <c r="AN57" s="16"/>
      <c r="AO57" s="16"/>
    </row>
    <row r="58" spans="2:41" s="11" customFormat="1" ht="25" customHeight="1">
      <c r="B58" s="73" t="s">
        <v>57</v>
      </c>
      <c r="C58" s="73"/>
      <c r="D58" s="74"/>
      <c r="E58" s="75"/>
      <c r="F58" s="102"/>
      <c r="G58" s="97"/>
      <c r="H58" s="85"/>
      <c r="I58" s="85"/>
      <c r="J58" s="85"/>
      <c r="K58" s="85"/>
      <c r="L58" s="85"/>
      <c r="M58" s="85"/>
      <c r="N58" s="85"/>
      <c r="O58" s="85"/>
      <c r="P58" s="85"/>
      <c r="Q58" s="85"/>
      <c r="R58" s="85"/>
      <c r="S58" s="85"/>
      <c r="T58" s="85"/>
      <c r="U58" s="85"/>
      <c r="V58" s="85"/>
      <c r="W58" s="85"/>
      <c r="X58" s="85"/>
      <c r="Y58" s="85"/>
      <c r="Z58" s="85"/>
      <c r="AA58" s="85"/>
      <c r="AB58" s="85"/>
      <c r="AC58" s="85"/>
      <c r="AD58" s="86"/>
      <c r="AE58" s="89">
        <f t="shared" si="3"/>
        <v>0</v>
      </c>
      <c r="AF58" s="90">
        <f t="shared" si="4"/>
        <v>0</v>
      </c>
      <c r="AG58" s="16"/>
      <c r="AH58" s="16"/>
      <c r="AI58" s="16"/>
      <c r="AJ58" s="16"/>
      <c r="AK58" s="16"/>
      <c r="AL58" s="16"/>
      <c r="AM58" s="16"/>
      <c r="AN58" s="16"/>
      <c r="AO58" s="16"/>
    </row>
    <row r="59" spans="2:41" s="11" customFormat="1" ht="25" customHeight="1">
      <c r="B59" s="73" t="s">
        <v>57</v>
      </c>
      <c r="C59" s="73"/>
      <c r="D59" s="74"/>
      <c r="E59" s="75"/>
      <c r="F59" s="102"/>
      <c r="G59" s="97"/>
      <c r="H59" s="85"/>
      <c r="I59" s="85"/>
      <c r="J59" s="85"/>
      <c r="K59" s="85"/>
      <c r="L59" s="85"/>
      <c r="M59" s="85"/>
      <c r="N59" s="85"/>
      <c r="O59" s="85"/>
      <c r="P59" s="85"/>
      <c r="Q59" s="85"/>
      <c r="R59" s="85"/>
      <c r="S59" s="85"/>
      <c r="T59" s="85"/>
      <c r="U59" s="85"/>
      <c r="V59" s="85"/>
      <c r="W59" s="85"/>
      <c r="X59" s="85"/>
      <c r="Y59" s="85"/>
      <c r="Z59" s="85"/>
      <c r="AA59" s="85"/>
      <c r="AB59" s="85"/>
      <c r="AC59" s="85"/>
      <c r="AD59" s="86"/>
      <c r="AE59" s="89">
        <f t="shared" si="3"/>
        <v>0</v>
      </c>
      <c r="AF59" s="90">
        <f t="shared" si="4"/>
        <v>0</v>
      </c>
      <c r="AG59" s="16"/>
      <c r="AH59" s="16"/>
      <c r="AI59" s="16"/>
      <c r="AJ59" s="16"/>
      <c r="AK59" s="16"/>
      <c r="AL59" s="16"/>
      <c r="AM59" s="16"/>
      <c r="AN59" s="16"/>
      <c r="AO59" s="16"/>
    </row>
    <row r="60" spans="2:41" s="11" customFormat="1" ht="25" customHeight="1">
      <c r="B60" s="73" t="s">
        <v>58</v>
      </c>
      <c r="C60" s="73"/>
      <c r="D60" s="74"/>
      <c r="E60" s="75"/>
      <c r="F60" s="102"/>
      <c r="G60" s="97"/>
      <c r="H60" s="85"/>
      <c r="I60" s="85"/>
      <c r="J60" s="85"/>
      <c r="K60" s="85"/>
      <c r="L60" s="85"/>
      <c r="M60" s="85"/>
      <c r="N60" s="85"/>
      <c r="O60" s="85"/>
      <c r="P60" s="85"/>
      <c r="Q60" s="85"/>
      <c r="R60" s="85"/>
      <c r="S60" s="85"/>
      <c r="T60" s="85"/>
      <c r="U60" s="85"/>
      <c r="V60" s="85"/>
      <c r="W60" s="85"/>
      <c r="X60" s="85"/>
      <c r="Y60" s="85"/>
      <c r="Z60" s="85"/>
      <c r="AA60" s="85"/>
      <c r="AB60" s="85"/>
      <c r="AC60" s="85"/>
      <c r="AD60" s="86"/>
      <c r="AE60" s="89">
        <f t="shared" si="3"/>
        <v>0</v>
      </c>
      <c r="AF60" s="90">
        <f t="shared" si="4"/>
        <v>0</v>
      </c>
      <c r="AG60" s="16"/>
      <c r="AH60" s="16"/>
      <c r="AI60" s="16"/>
      <c r="AJ60" s="16"/>
      <c r="AK60" s="16"/>
      <c r="AL60" s="16"/>
      <c r="AM60" s="16"/>
      <c r="AN60" s="16"/>
      <c r="AO60" s="16"/>
    </row>
    <row r="61" spans="2:41" s="11" customFormat="1" ht="25" customHeight="1">
      <c r="B61" s="73" t="s">
        <v>58</v>
      </c>
      <c r="C61" s="73"/>
      <c r="D61" s="74"/>
      <c r="E61" s="75"/>
      <c r="F61" s="102"/>
      <c r="G61" s="97"/>
      <c r="H61" s="85"/>
      <c r="I61" s="85"/>
      <c r="J61" s="85"/>
      <c r="K61" s="85"/>
      <c r="L61" s="85"/>
      <c r="M61" s="85"/>
      <c r="N61" s="85"/>
      <c r="O61" s="85"/>
      <c r="P61" s="85"/>
      <c r="Q61" s="85"/>
      <c r="R61" s="85"/>
      <c r="S61" s="85"/>
      <c r="T61" s="85"/>
      <c r="U61" s="85"/>
      <c r="V61" s="85"/>
      <c r="W61" s="85"/>
      <c r="X61" s="85"/>
      <c r="Y61" s="85"/>
      <c r="Z61" s="85"/>
      <c r="AA61" s="85"/>
      <c r="AB61" s="85"/>
      <c r="AC61" s="85"/>
      <c r="AD61" s="86"/>
      <c r="AE61" s="89">
        <f t="shared" si="3"/>
        <v>0</v>
      </c>
      <c r="AF61" s="90">
        <f t="shared" si="4"/>
        <v>0</v>
      </c>
      <c r="AG61" s="16"/>
      <c r="AH61" s="16"/>
      <c r="AI61" s="16"/>
      <c r="AJ61" s="16"/>
      <c r="AK61" s="16"/>
      <c r="AL61" s="16"/>
      <c r="AM61" s="16"/>
      <c r="AN61" s="16"/>
      <c r="AO61" s="16"/>
    </row>
    <row r="62" spans="2:41" s="11" customFormat="1" ht="25" customHeight="1">
      <c r="B62" s="73" t="s">
        <v>59</v>
      </c>
      <c r="C62" s="73"/>
      <c r="D62" s="74"/>
      <c r="E62" s="75"/>
      <c r="F62" s="102"/>
      <c r="G62" s="97"/>
      <c r="H62" s="85"/>
      <c r="I62" s="85"/>
      <c r="J62" s="85"/>
      <c r="K62" s="85"/>
      <c r="L62" s="85"/>
      <c r="M62" s="85"/>
      <c r="N62" s="85"/>
      <c r="O62" s="85"/>
      <c r="P62" s="85"/>
      <c r="Q62" s="85"/>
      <c r="R62" s="85"/>
      <c r="S62" s="85"/>
      <c r="T62" s="85"/>
      <c r="U62" s="85"/>
      <c r="V62" s="85"/>
      <c r="W62" s="85"/>
      <c r="X62" s="85"/>
      <c r="Y62" s="85"/>
      <c r="Z62" s="85"/>
      <c r="AA62" s="85"/>
      <c r="AB62" s="85"/>
      <c r="AC62" s="85"/>
      <c r="AD62" s="86"/>
      <c r="AE62" s="89">
        <f t="shared" si="3"/>
        <v>0</v>
      </c>
      <c r="AF62" s="90">
        <f t="shared" si="4"/>
        <v>0</v>
      </c>
      <c r="AG62" s="16"/>
      <c r="AH62" s="16"/>
      <c r="AI62" s="16"/>
      <c r="AJ62" s="16"/>
      <c r="AK62" s="16"/>
      <c r="AL62" s="16"/>
      <c r="AM62" s="16"/>
      <c r="AN62" s="16"/>
      <c r="AO62" s="16"/>
    </row>
    <row r="63" spans="2:41" s="11" customFormat="1" ht="25" customHeight="1">
      <c r="B63" s="73" t="s">
        <v>59</v>
      </c>
      <c r="C63" s="73"/>
      <c r="D63" s="74"/>
      <c r="E63" s="75"/>
      <c r="F63" s="102"/>
      <c r="G63" s="97"/>
      <c r="H63" s="85"/>
      <c r="I63" s="85"/>
      <c r="J63" s="85"/>
      <c r="K63" s="85"/>
      <c r="L63" s="85"/>
      <c r="M63" s="85"/>
      <c r="N63" s="85"/>
      <c r="O63" s="85"/>
      <c r="P63" s="85"/>
      <c r="Q63" s="85"/>
      <c r="R63" s="85"/>
      <c r="S63" s="85"/>
      <c r="T63" s="85"/>
      <c r="U63" s="85"/>
      <c r="V63" s="85"/>
      <c r="W63" s="85"/>
      <c r="X63" s="85"/>
      <c r="Y63" s="85"/>
      <c r="Z63" s="85"/>
      <c r="AA63" s="85"/>
      <c r="AB63" s="85"/>
      <c r="AC63" s="85"/>
      <c r="AD63" s="86"/>
      <c r="AE63" s="89">
        <f t="shared" si="3"/>
        <v>0</v>
      </c>
      <c r="AF63" s="90">
        <f t="shared" si="4"/>
        <v>0</v>
      </c>
      <c r="AG63" s="16"/>
      <c r="AH63" s="16"/>
      <c r="AI63" s="16"/>
      <c r="AJ63" s="16"/>
      <c r="AK63" s="16"/>
      <c r="AL63" s="16"/>
      <c r="AM63" s="16"/>
      <c r="AN63" s="16"/>
      <c r="AO63" s="16"/>
    </row>
    <row r="64" spans="2:41" s="11" customFormat="1" ht="25" customHeight="1">
      <c r="B64" s="73" t="s">
        <v>60</v>
      </c>
      <c r="C64" s="73"/>
      <c r="D64" s="74"/>
      <c r="E64" s="75"/>
      <c r="F64" s="102"/>
      <c r="G64" s="97"/>
      <c r="H64" s="85"/>
      <c r="I64" s="85"/>
      <c r="J64" s="85"/>
      <c r="K64" s="85"/>
      <c r="L64" s="85"/>
      <c r="M64" s="85"/>
      <c r="N64" s="85"/>
      <c r="O64" s="85"/>
      <c r="P64" s="85"/>
      <c r="Q64" s="85"/>
      <c r="R64" s="85"/>
      <c r="S64" s="85"/>
      <c r="T64" s="85"/>
      <c r="U64" s="85"/>
      <c r="V64" s="85"/>
      <c r="W64" s="85"/>
      <c r="X64" s="85"/>
      <c r="Y64" s="85"/>
      <c r="Z64" s="85"/>
      <c r="AA64" s="85"/>
      <c r="AB64" s="85"/>
      <c r="AC64" s="85"/>
      <c r="AD64" s="86"/>
      <c r="AE64" s="89">
        <f t="shared" si="3"/>
        <v>0</v>
      </c>
      <c r="AF64" s="90">
        <f t="shared" si="4"/>
        <v>0</v>
      </c>
      <c r="AG64" s="16"/>
      <c r="AH64" s="16"/>
      <c r="AI64" s="16"/>
      <c r="AJ64" s="16"/>
      <c r="AK64" s="16"/>
      <c r="AL64" s="16"/>
      <c r="AM64" s="16"/>
      <c r="AN64" s="16"/>
      <c r="AO64" s="16"/>
    </row>
    <row r="65" spans="2:41" s="11" customFormat="1" ht="25" customHeight="1" thickBot="1">
      <c r="B65" s="76" t="s">
        <v>60</v>
      </c>
      <c r="C65" s="76"/>
      <c r="D65" s="77"/>
      <c r="E65" s="78"/>
      <c r="F65" s="103"/>
      <c r="G65" s="98"/>
      <c r="H65" s="87"/>
      <c r="I65" s="87"/>
      <c r="J65" s="87"/>
      <c r="K65" s="87"/>
      <c r="L65" s="87"/>
      <c r="M65" s="87"/>
      <c r="N65" s="87"/>
      <c r="O65" s="87"/>
      <c r="P65" s="87"/>
      <c r="Q65" s="87"/>
      <c r="R65" s="87"/>
      <c r="S65" s="87"/>
      <c r="T65" s="87"/>
      <c r="U65" s="87"/>
      <c r="V65" s="87"/>
      <c r="W65" s="87"/>
      <c r="X65" s="87"/>
      <c r="Y65" s="87"/>
      <c r="Z65" s="87"/>
      <c r="AA65" s="87"/>
      <c r="AB65" s="87"/>
      <c r="AC65" s="87"/>
      <c r="AD65" s="88"/>
      <c r="AE65" s="89">
        <f t="shared" si="3"/>
        <v>0</v>
      </c>
      <c r="AF65" s="90">
        <f t="shared" si="4"/>
        <v>0</v>
      </c>
      <c r="AG65" s="16"/>
      <c r="AH65" s="16"/>
      <c r="AI65" s="16"/>
      <c r="AJ65" s="16"/>
      <c r="AK65" s="16"/>
      <c r="AL65" s="16"/>
      <c r="AM65" s="16"/>
      <c r="AN65" s="16"/>
      <c r="AO65" s="16"/>
    </row>
    <row r="66" spans="2:41" s="6" customFormat="1" ht="30" customHeight="1" thickTop="1" thickBot="1">
      <c r="B66" s="58" t="s">
        <v>3</v>
      </c>
      <c r="C66" s="59"/>
      <c r="D66" s="59"/>
      <c r="E66" s="60"/>
      <c r="F66" s="61"/>
      <c r="G66" s="62" t="s">
        <v>43</v>
      </c>
      <c r="H66" s="79">
        <f t="shared" ref="H66:AF66" si="5">SUM(H52:H65)</f>
        <v>21</v>
      </c>
      <c r="I66" s="80">
        <f t="shared" si="5"/>
        <v>20</v>
      </c>
      <c r="J66" s="80">
        <f t="shared" si="5"/>
        <v>23</v>
      </c>
      <c r="K66" s="80">
        <f t="shared" si="5"/>
        <v>21</v>
      </c>
      <c r="L66" s="80">
        <f t="shared" si="5"/>
        <v>44</v>
      </c>
      <c r="M66" s="80">
        <f t="shared" si="5"/>
        <v>22</v>
      </c>
      <c r="N66" s="80">
        <f t="shared" si="5"/>
        <v>21</v>
      </c>
      <c r="O66" s="80">
        <f t="shared" si="5"/>
        <v>23</v>
      </c>
      <c r="P66" s="80">
        <f t="shared" si="5"/>
        <v>22</v>
      </c>
      <c r="Q66" s="80">
        <f t="shared" si="5"/>
        <v>10</v>
      </c>
      <c r="R66" s="80">
        <f t="shared" si="5"/>
        <v>0</v>
      </c>
      <c r="S66" s="80">
        <f t="shared" si="5"/>
        <v>0</v>
      </c>
      <c r="T66" s="80">
        <f t="shared" si="5"/>
        <v>0</v>
      </c>
      <c r="U66" s="80">
        <f t="shared" si="5"/>
        <v>0</v>
      </c>
      <c r="V66" s="80">
        <f t="shared" si="5"/>
        <v>0</v>
      </c>
      <c r="W66" s="80">
        <f t="shared" si="5"/>
        <v>0</v>
      </c>
      <c r="X66" s="80">
        <f t="shared" si="5"/>
        <v>0</v>
      </c>
      <c r="Y66" s="80">
        <f t="shared" si="5"/>
        <v>0</v>
      </c>
      <c r="Z66" s="80">
        <f t="shared" si="5"/>
        <v>0</v>
      </c>
      <c r="AA66" s="80">
        <f t="shared" si="5"/>
        <v>0</v>
      </c>
      <c r="AB66" s="80">
        <f t="shared" si="5"/>
        <v>0</v>
      </c>
      <c r="AC66" s="80">
        <f t="shared" si="5"/>
        <v>0</v>
      </c>
      <c r="AD66" s="81">
        <f t="shared" si="5"/>
        <v>0</v>
      </c>
      <c r="AE66" s="112">
        <f t="shared" si="5"/>
        <v>1816</v>
      </c>
      <c r="AF66" s="111">
        <f t="shared" si="5"/>
        <v>257000</v>
      </c>
      <c r="AG66" s="18"/>
      <c r="AH66" s="18"/>
      <c r="AI66" s="18"/>
      <c r="AJ66" s="18"/>
      <c r="AK66" s="18"/>
      <c r="AL66" s="18"/>
      <c r="AM66" s="18"/>
      <c r="AN66" s="18"/>
      <c r="AO66" s="18"/>
    </row>
    <row r="67" spans="2:41" s="7" customFormat="1" ht="25" customHeight="1">
      <c r="B67" s="155" t="s">
        <v>68</v>
      </c>
      <c r="C67" s="146"/>
      <c r="D67" s="147"/>
      <c r="E67" s="147"/>
      <c r="F67" s="148"/>
      <c r="G67" s="149"/>
      <c r="H67" s="150"/>
      <c r="I67" s="150"/>
      <c r="J67" s="151"/>
      <c r="K67" s="151"/>
      <c r="L67" s="151"/>
      <c r="M67" s="151"/>
      <c r="N67" s="151"/>
      <c r="O67" s="151"/>
      <c r="P67" s="151"/>
      <c r="Q67" s="151"/>
      <c r="R67" s="151"/>
      <c r="S67" s="151"/>
      <c r="T67" s="151"/>
      <c r="U67" s="151"/>
      <c r="V67" s="151"/>
      <c r="W67" s="151"/>
      <c r="X67" s="151"/>
      <c r="Y67" s="151"/>
      <c r="Z67" s="151"/>
      <c r="AA67" s="151"/>
      <c r="AB67" s="151"/>
      <c r="AC67" s="151"/>
      <c r="AD67" s="152"/>
      <c r="AE67" s="153"/>
      <c r="AF67" s="154"/>
      <c r="AG67" s="15"/>
      <c r="AH67" s="15"/>
      <c r="AI67" s="15"/>
      <c r="AJ67" s="15"/>
      <c r="AK67" s="15"/>
      <c r="AL67" s="15"/>
      <c r="AM67" s="15"/>
      <c r="AN67" s="15"/>
      <c r="AO67" s="15"/>
    </row>
    <row r="68" spans="2:41" s="11" customFormat="1" ht="25" customHeight="1">
      <c r="B68" s="70" t="s">
        <v>54</v>
      </c>
      <c r="C68" s="70" t="s">
        <v>61</v>
      </c>
      <c r="D68" s="71">
        <v>5</v>
      </c>
      <c r="E68" s="72">
        <v>45</v>
      </c>
      <c r="F68" s="101">
        <v>46388</v>
      </c>
      <c r="G68" s="96">
        <v>46507</v>
      </c>
      <c r="H68" s="83">
        <v>21</v>
      </c>
      <c r="I68" s="83">
        <v>20</v>
      </c>
      <c r="J68" s="83">
        <v>23</v>
      </c>
      <c r="K68" s="83">
        <v>21</v>
      </c>
      <c r="L68" s="83"/>
      <c r="M68" s="83"/>
      <c r="N68" s="83"/>
      <c r="O68" s="83"/>
      <c r="P68" s="83"/>
      <c r="Q68" s="83"/>
      <c r="R68" s="83"/>
      <c r="S68" s="83"/>
      <c r="T68" s="83"/>
      <c r="U68" s="83"/>
      <c r="V68" s="83"/>
      <c r="W68" s="83"/>
      <c r="X68" s="83"/>
      <c r="Y68" s="83"/>
      <c r="Z68" s="83"/>
      <c r="AA68" s="83"/>
      <c r="AB68" s="83"/>
      <c r="AC68" s="83"/>
      <c r="AD68" s="84"/>
      <c r="AE68" s="89">
        <f>SUM(H68:AD68)*8</f>
        <v>680</v>
      </c>
      <c r="AF68" s="90">
        <f>AE68*E68*D68</f>
        <v>153000</v>
      </c>
      <c r="AG68" s="16"/>
      <c r="AH68" s="16"/>
      <c r="AI68" s="16"/>
      <c r="AJ68" s="16"/>
      <c r="AK68" s="16"/>
      <c r="AL68" s="16"/>
      <c r="AM68" s="16"/>
      <c r="AN68" s="16"/>
      <c r="AO68" s="16"/>
    </row>
    <row r="69" spans="2:41" s="11" customFormat="1" ht="25" customHeight="1">
      <c r="B69" s="73" t="s">
        <v>54</v>
      </c>
      <c r="C69" s="73" t="s">
        <v>62</v>
      </c>
      <c r="D69" s="74">
        <v>3</v>
      </c>
      <c r="E69" s="75">
        <v>30</v>
      </c>
      <c r="F69" s="102">
        <v>46508</v>
      </c>
      <c r="G69" s="97">
        <v>46675</v>
      </c>
      <c r="H69" s="85"/>
      <c r="I69" s="85"/>
      <c r="J69" s="85"/>
      <c r="K69" s="85"/>
      <c r="L69" s="85">
        <v>22</v>
      </c>
      <c r="M69" s="85">
        <v>22</v>
      </c>
      <c r="N69" s="85">
        <v>21</v>
      </c>
      <c r="O69" s="85">
        <v>23</v>
      </c>
      <c r="P69" s="85">
        <v>22</v>
      </c>
      <c r="Q69" s="85">
        <v>10</v>
      </c>
      <c r="R69" s="85"/>
      <c r="S69" s="85"/>
      <c r="T69" s="85"/>
      <c r="U69" s="85"/>
      <c r="V69" s="85"/>
      <c r="W69" s="85"/>
      <c r="X69" s="85"/>
      <c r="Y69" s="85"/>
      <c r="Z69" s="85"/>
      <c r="AA69" s="85"/>
      <c r="AB69" s="85"/>
      <c r="AC69" s="85"/>
      <c r="AD69" s="86"/>
      <c r="AE69" s="89">
        <f t="shared" ref="AE69:AE81" si="6">SUM(H69:AD69)*8</f>
        <v>960</v>
      </c>
      <c r="AF69" s="90">
        <f t="shared" ref="AF69:AF81" si="7">AE69*E69*D69</f>
        <v>86400</v>
      </c>
      <c r="AG69" s="17"/>
      <c r="AH69" s="16"/>
      <c r="AI69" s="16"/>
      <c r="AJ69" s="16"/>
      <c r="AK69" s="16"/>
      <c r="AL69" s="16"/>
      <c r="AM69" s="16"/>
      <c r="AN69" s="16"/>
      <c r="AO69" s="16"/>
    </row>
    <row r="70" spans="2:41" s="11" customFormat="1" ht="25" customHeight="1">
      <c r="B70" s="73" t="s">
        <v>55</v>
      </c>
      <c r="C70" s="73" t="s">
        <v>63</v>
      </c>
      <c r="D70" s="74"/>
      <c r="E70" s="75"/>
      <c r="F70" s="102"/>
      <c r="G70" s="97"/>
      <c r="H70" s="85"/>
      <c r="I70" s="85"/>
      <c r="J70" s="85"/>
      <c r="K70" s="85"/>
      <c r="L70" s="85"/>
      <c r="M70" s="85"/>
      <c r="N70" s="85"/>
      <c r="O70" s="85"/>
      <c r="P70" s="85"/>
      <c r="Q70" s="85"/>
      <c r="R70" s="85"/>
      <c r="S70" s="85"/>
      <c r="T70" s="85"/>
      <c r="U70" s="85"/>
      <c r="V70" s="85"/>
      <c r="W70" s="85"/>
      <c r="X70" s="85"/>
      <c r="Y70" s="85"/>
      <c r="Z70" s="85"/>
      <c r="AA70" s="85"/>
      <c r="AB70" s="85"/>
      <c r="AC70" s="85"/>
      <c r="AD70" s="86"/>
      <c r="AE70" s="89">
        <f t="shared" si="6"/>
        <v>0</v>
      </c>
      <c r="AF70" s="90">
        <f t="shared" si="7"/>
        <v>0</v>
      </c>
      <c r="AG70" s="16"/>
      <c r="AH70" s="16"/>
      <c r="AI70" s="16"/>
      <c r="AJ70" s="16"/>
      <c r="AK70" s="16"/>
      <c r="AL70" s="16"/>
      <c r="AM70" s="16"/>
      <c r="AN70" s="16"/>
      <c r="AO70" s="16"/>
    </row>
    <row r="71" spans="2:41" s="11" customFormat="1" ht="25" customHeight="1">
      <c r="B71" s="73" t="s">
        <v>55</v>
      </c>
      <c r="C71" s="73" t="s">
        <v>64</v>
      </c>
      <c r="D71" s="74"/>
      <c r="E71" s="75"/>
      <c r="F71" s="102"/>
      <c r="G71" s="97"/>
      <c r="H71" s="85"/>
      <c r="I71" s="85"/>
      <c r="J71" s="85"/>
      <c r="K71" s="85"/>
      <c r="L71" s="85"/>
      <c r="M71" s="85"/>
      <c r="N71" s="85"/>
      <c r="O71" s="85"/>
      <c r="P71" s="85"/>
      <c r="Q71" s="85"/>
      <c r="R71" s="85"/>
      <c r="S71" s="85"/>
      <c r="T71" s="85"/>
      <c r="U71" s="85"/>
      <c r="V71" s="85"/>
      <c r="W71" s="85"/>
      <c r="X71" s="85"/>
      <c r="Y71" s="85"/>
      <c r="Z71" s="85"/>
      <c r="AA71" s="85"/>
      <c r="AB71" s="85"/>
      <c r="AC71" s="85"/>
      <c r="AD71" s="86"/>
      <c r="AE71" s="89">
        <f t="shared" si="6"/>
        <v>0</v>
      </c>
      <c r="AF71" s="90">
        <f t="shared" si="7"/>
        <v>0</v>
      </c>
      <c r="AG71" s="16"/>
      <c r="AH71" s="16"/>
      <c r="AI71" s="16"/>
      <c r="AJ71" s="16"/>
      <c r="AK71" s="16"/>
      <c r="AL71" s="16"/>
      <c r="AM71" s="16"/>
      <c r="AN71" s="16"/>
      <c r="AO71" s="16"/>
    </row>
    <row r="72" spans="2:41" s="11" customFormat="1" ht="25" customHeight="1">
      <c r="B72" s="73" t="s">
        <v>56</v>
      </c>
      <c r="C72" s="73" t="s">
        <v>65</v>
      </c>
      <c r="D72" s="74"/>
      <c r="E72" s="75"/>
      <c r="F72" s="102"/>
      <c r="G72" s="97"/>
      <c r="H72" s="85"/>
      <c r="I72" s="85"/>
      <c r="J72" s="85"/>
      <c r="K72" s="85"/>
      <c r="L72" s="85"/>
      <c r="M72" s="85"/>
      <c r="N72" s="85"/>
      <c r="O72" s="85"/>
      <c r="P72" s="85"/>
      <c r="Q72" s="85"/>
      <c r="R72" s="85"/>
      <c r="S72" s="85"/>
      <c r="T72" s="85"/>
      <c r="U72" s="85"/>
      <c r="V72" s="85"/>
      <c r="W72" s="85"/>
      <c r="X72" s="85"/>
      <c r="Y72" s="85"/>
      <c r="Z72" s="85"/>
      <c r="AA72" s="85"/>
      <c r="AB72" s="85"/>
      <c r="AC72" s="85"/>
      <c r="AD72" s="86"/>
      <c r="AE72" s="89">
        <f t="shared" si="6"/>
        <v>0</v>
      </c>
      <c r="AF72" s="90">
        <f t="shared" si="7"/>
        <v>0</v>
      </c>
      <c r="AG72" s="16"/>
      <c r="AH72" s="16"/>
      <c r="AI72" s="16"/>
      <c r="AJ72" s="16"/>
      <c r="AK72" s="16"/>
      <c r="AL72" s="16"/>
      <c r="AM72" s="16"/>
      <c r="AN72" s="16"/>
      <c r="AO72" s="16"/>
    </row>
    <row r="73" spans="2:41" s="11" customFormat="1" ht="25" customHeight="1">
      <c r="B73" s="73" t="s">
        <v>56</v>
      </c>
      <c r="C73" s="73" t="s">
        <v>66</v>
      </c>
      <c r="D73" s="74">
        <v>4</v>
      </c>
      <c r="E73" s="75">
        <v>25</v>
      </c>
      <c r="F73" s="102">
        <v>46508</v>
      </c>
      <c r="G73" s="97">
        <v>46538</v>
      </c>
      <c r="H73" s="85"/>
      <c r="I73" s="85"/>
      <c r="J73" s="85"/>
      <c r="K73" s="85"/>
      <c r="L73" s="85">
        <v>22</v>
      </c>
      <c r="M73" s="85"/>
      <c r="N73" s="85"/>
      <c r="O73" s="85"/>
      <c r="P73" s="85"/>
      <c r="Q73" s="85"/>
      <c r="R73" s="85"/>
      <c r="S73" s="85"/>
      <c r="T73" s="85"/>
      <c r="U73" s="85"/>
      <c r="V73" s="85"/>
      <c r="W73" s="85"/>
      <c r="X73" s="85"/>
      <c r="Y73" s="85"/>
      <c r="Z73" s="85"/>
      <c r="AA73" s="85"/>
      <c r="AB73" s="85"/>
      <c r="AC73" s="85"/>
      <c r="AD73" s="86"/>
      <c r="AE73" s="89">
        <f t="shared" si="6"/>
        <v>176</v>
      </c>
      <c r="AF73" s="90">
        <f t="shared" si="7"/>
        <v>17600</v>
      </c>
      <c r="AG73" s="16"/>
      <c r="AH73" s="16"/>
      <c r="AI73" s="16"/>
      <c r="AJ73" s="16"/>
      <c r="AK73" s="16"/>
      <c r="AL73" s="16"/>
      <c r="AM73" s="16"/>
      <c r="AN73" s="16"/>
      <c r="AO73" s="16"/>
    </row>
    <row r="74" spans="2:41" s="11" customFormat="1" ht="25" customHeight="1">
      <c r="B74" s="73" t="s">
        <v>57</v>
      </c>
      <c r="C74" s="73"/>
      <c r="D74" s="74"/>
      <c r="E74" s="75"/>
      <c r="F74" s="102"/>
      <c r="G74" s="97"/>
      <c r="H74" s="85"/>
      <c r="I74" s="85"/>
      <c r="J74" s="85"/>
      <c r="K74" s="85"/>
      <c r="L74" s="85"/>
      <c r="M74" s="85"/>
      <c r="N74" s="85"/>
      <c r="O74" s="85"/>
      <c r="P74" s="85"/>
      <c r="Q74" s="85"/>
      <c r="R74" s="85"/>
      <c r="S74" s="85"/>
      <c r="T74" s="85"/>
      <c r="U74" s="85"/>
      <c r="V74" s="85"/>
      <c r="W74" s="85"/>
      <c r="X74" s="85"/>
      <c r="Y74" s="85"/>
      <c r="Z74" s="85"/>
      <c r="AA74" s="85"/>
      <c r="AB74" s="85"/>
      <c r="AC74" s="85"/>
      <c r="AD74" s="86"/>
      <c r="AE74" s="89">
        <f t="shared" si="6"/>
        <v>0</v>
      </c>
      <c r="AF74" s="90">
        <f t="shared" si="7"/>
        <v>0</v>
      </c>
      <c r="AG74" s="16"/>
      <c r="AH74" s="16"/>
      <c r="AI74" s="16"/>
      <c r="AJ74" s="16"/>
      <c r="AK74" s="16"/>
      <c r="AL74" s="16"/>
      <c r="AM74" s="16"/>
      <c r="AN74" s="16"/>
      <c r="AO74" s="16"/>
    </row>
    <row r="75" spans="2:41" s="11" customFormat="1" ht="25" customHeight="1">
      <c r="B75" s="73" t="s">
        <v>57</v>
      </c>
      <c r="C75" s="73"/>
      <c r="D75" s="74"/>
      <c r="E75" s="75"/>
      <c r="F75" s="102"/>
      <c r="G75" s="97"/>
      <c r="H75" s="85"/>
      <c r="I75" s="85"/>
      <c r="J75" s="85"/>
      <c r="K75" s="85"/>
      <c r="L75" s="85"/>
      <c r="M75" s="85"/>
      <c r="N75" s="85"/>
      <c r="O75" s="85"/>
      <c r="P75" s="85"/>
      <c r="Q75" s="85"/>
      <c r="R75" s="85"/>
      <c r="S75" s="85"/>
      <c r="T75" s="85"/>
      <c r="U75" s="85"/>
      <c r="V75" s="85"/>
      <c r="W75" s="85"/>
      <c r="X75" s="85"/>
      <c r="Y75" s="85"/>
      <c r="Z75" s="85"/>
      <c r="AA75" s="85"/>
      <c r="AB75" s="85"/>
      <c r="AC75" s="85"/>
      <c r="AD75" s="86"/>
      <c r="AE75" s="89">
        <f t="shared" si="6"/>
        <v>0</v>
      </c>
      <c r="AF75" s="90">
        <f t="shared" si="7"/>
        <v>0</v>
      </c>
      <c r="AG75" s="16"/>
      <c r="AH75" s="16"/>
      <c r="AI75" s="16"/>
      <c r="AJ75" s="16"/>
      <c r="AK75" s="16"/>
      <c r="AL75" s="16"/>
      <c r="AM75" s="16"/>
      <c r="AN75" s="16"/>
      <c r="AO75" s="16"/>
    </row>
    <row r="76" spans="2:41" s="11" customFormat="1" ht="25" customHeight="1">
      <c r="B76" s="73" t="s">
        <v>58</v>
      </c>
      <c r="C76" s="73"/>
      <c r="D76" s="74"/>
      <c r="E76" s="75"/>
      <c r="F76" s="102"/>
      <c r="G76" s="97"/>
      <c r="H76" s="85"/>
      <c r="I76" s="85"/>
      <c r="J76" s="85"/>
      <c r="K76" s="85"/>
      <c r="L76" s="85"/>
      <c r="M76" s="85"/>
      <c r="N76" s="85"/>
      <c r="O76" s="85"/>
      <c r="P76" s="85"/>
      <c r="Q76" s="85"/>
      <c r="R76" s="85"/>
      <c r="S76" s="85"/>
      <c r="T76" s="85"/>
      <c r="U76" s="85"/>
      <c r="V76" s="85"/>
      <c r="W76" s="85"/>
      <c r="X76" s="85"/>
      <c r="Y76" s="85"/>
      <c r="Z76" s="85"/>
      <c r="AA76" s="85"/>
      <c r="AB76" s="85"/>
      <c r="AC76" s="85"/>
      <c r="AD76" s="86"/>
      <c r="AE76" s="89">
        <f t="shared" si="6"/>
        <v>0</v>
      </c>
      <c r="AF76" s="90">
        <f t="shared" si="7"/>
        <v>0</v>
      </c>
      <c r="AG76" s="16"/>
      <c r="AH76" s="16"/>
      <c r="AI76" s="16"/>
      <c r="AJ76" s="16"/>
      <c r="AK76" s="16"/>
      <c r="AL76" s="16"/>
      <c r="AM76" s="16"/>
      <c r="AN76" s="16"/>
      <c r="AO76" s="16"/>
    </row>
    <row r="77" spans="2:41" s="11" customFormat="1" ht="25" customHeight="1">
      <c r="B77" s="73" t="s">
        <v>58</v>
      </c>
      <c r="C77" s="73"/>
      <c r="D77" s="74"/>
      <c r="E77" s="75"/>
      <c r="F77" s="102"/>
      <c r="G77" s="97"/>
      <c r="H77" s="85"/>
      <c r="I77" s="85"/>
      <c r="J77" s="85"/>
      <c r="K77" s="85"/>
      <c r="L77" s="85"/>
      <c r="M77" s="85"/>
      <c r="N77" s="85"/>
      <c r="O77" s="85"/>
      <c r="P77" s="85"/>
      <c r="Q77" s="85"/>
      <c r="R77" s="85"/>
      <c r="S77" s="85"/>
      <c r="T77" s="85"/>
      <c r="U77" s="85"/>
      <c r="V77" s="85"/>
      <c r="W77" s="85"/>
      <c r="X77" s="85"/>
      <c r="Y77" s="85"/>
      <c r="Z77" s="85"/>
      <c r="AA77" s="85"/>
      <c r="AB77" s="85"/>
      <c r="AC77" s="85"/>
      <c r="AD77" s="86"/>
      <c r="AE77" s="89">
        <f t="shared" si="6"/>
        <v>0</v>
      </c>
      <c r="AF77" s="90">
        <f t="shared" si="7"/>
        <v>0</v>
      </c>
      <c r="AG77" s="16"/>
      <c r="AH77" s="16"/>
      <c r="AI77" s="16"/>
      <c r="AJ77" s="16"/>
      <c r="AK77" s="16"/>
      <c r="AL77" s="16"/>
      <c r="AM77" s="16"/>
      <c r="AN77" s="16"/>
      <c r="AO77" s="16"/>
    </row>
    <row r="78" spans="2:41" s="11" customFormat="1" ht="25" customHeight="1">
      <c r="B78" s="73" t="s">
        <v>59</v>
      </c>
      <c r="C78" s="73"/>
      <c r="D78" s="74"/>
      <c r="E78" s="75"/>
      <c r="F78" s="102"/>
      <c r="G78" s="97"/>
      <c r="H78" s="85"/>
      <c r="I78" s="85"/>
      <c r="J78" s="85"/>
      <c r="K78" s="85"/>
      <c r="L78" s="85"/>
      <c r="M78" s="85"/>
      <c r="N78" s="85"/>
      <c r="O78" s="85"/>
      <c r="P78" s="85"/>
      <c r="Q78" s="85"/>
      <c r="R78" s="85"/>
      <c r="S78" s="85"/>
      <c r="T78" s="85"/>
      <c r="U78" s="85"/>
      <c r="V78" s="85"/>
      <c r="W78" s="85"/>
      <c r="X78" s="85"/>
      <c r="Y78" s="85"/>
      <c r="Z78" s="85"/>
      <c r="AA78" s="85"/>
      <c r="AB78" s="85"/>
      <c r="AC78" s="85"/>
      <c r="AD78" s="86"/>
      <c r="AE78" s="89">
        <f t="shared" si="6"/>
        <v>0</v>
      </c>
      <c r="AF78" s="90">
        <f t="shared" si="7"/>
        <v>0</v>
      </c>
      <c r="AG78" s="16"/>
      <c r="AH78" s="16"/>
      <c r="AI78" s="16"/>
      <c r="AJ78" s="16"/>
      <c r="AK78" s="16"/>
      <c r="AL78" s="16"/>
      <c r="AM78" s="16"/>
      <c r="AN78" s="16"/>
      <c r="AO78" s="16"/>
    </row>
    <row r="79" spans="2:41" s="11" customFormat="1" ht="25" customHeight="1">
      <c r="B79" s="73" t="s">
        <v>59</v>
      </c>
      <c r="C79" s="73"/>
      <c r="D79" s="74"/>
      <c r="E79" s="75"/>
      <c r="F79" s="102"/>
      <c r="G79" s="97"/>
      <c r="H79" s="85"/>
      <c r="I79" s="85"/>
      <c r="J79" s="85"/>
      <c r="K79" s="85"/>
      <c r="L79" s="85"/>
      <c r="M79" s="85"/>
      <c r="N79" s="85"/>
      <c r="O79" s="85"/>
      <c r="P79" s="85"/>
      <c r="Q79" s="85"/>
      <c r="R79" s="85"/>
      <c r="S79" s="85"/>
      <c r="T79" s="85"/>
      <c r="U79" s="85"/>
      <c r="V79" s="85"/>
      <c r="W79" s="85"/>
      <c r="X79" s="85"/>
      <c r="Y79" s="85"/>
      <c r="Z79" s="85"/>
      <c r="AA79" s="85"/>
      <c r="AB79" s="85"/>
      <c r="AC79" s="85"/>
      <c r="AD79" s="86"/>
      <c r="AE79" s="89">
        <f t="shared" si="6"/>
        <v>0</v>
      </c>
      <c r="AF79" s="90">
        <f t="shared" si="7"/>
        <v>0</v>
      </c>
      <c r="AG79" s="16"/>
      <c r="AH79" s="16"/>
      <c r="AI79" s="16"/>
      <c r="AJ79" s="16"/>
      <c r="AK79" s="16"/>
      <c r="AL79" s="16"/>
      <c r="AM79" s="16"/>
      <c r="AN79" s="16"/>
      <c r="AO79" s="16"/>
    </row>
    <row r="80" spans="2:41" s="11" customFormat="1" ht="25" customHeight="1">
      <c r="B80" s="73" t="s">
        <v>60</v>
      </c>
      <c r="C80" s="73"/>
      <c r="D80" s="74"/>
      <c r="E80" s="75"/>
      <c r="F80" s="102"/>
      <c r="G80" s="97"/>
      <c r="H80" s="85"/>
      <c r="I80" s="85"/>
      <c r="J80" s="85"/>
      <c r="K80" s="85"/>
      <c r="L80" s="85"/>
      <c r="M80" s="85"/>
      <c r="N80" s="85"/>
      <c r="O80" s="85"/>
      <c r="P80" s="85"/>
      <c r="Q80" s="85"/>
      <c r="R80" s="85"/>
      <c r="S80" s="85"/>
      <c r="T80" s="85"/>
      <c r="U80" s="85"/>
      <c r="V80" s="85"/>
      <c r="W80" s="85"/>
      <c r="X80" s="85"/>
      <c r="Y80" s="85"/>
      <c r="Z80" s="85"/>
      <c r="AA80" s="85"/>
      <c r="AB80" s="85"/>
      <c r="AC80" s="85"/>
      <c r="AD80" s="86"/>
      <c r="AE80" s="89">
        <f t="shared" si="6"/>
        <v>0</v>
      </c>
      <c r="AF80" s="90">
        <f t="shared" si="7"/>
        <v>0</v>
      </c>
      <c r="AG80" s="16"/>
      <c r="AH80" s="16"/>
      <c r="AI80" s="16"/>
      <c r="AJ80" s="16"/>
      <c r="AK80" s="16"/>
      <c r="AL80" s="16"/>
      <c r="AM80" s="16"/>
      <c r="AN80" s="16"/>
      <c r="AO80" s="16"/>
    </row>
    <row r="81" spans="2:41" s="11" customFormat="1" ht="25" customHeight="1" thickBot="1">
      <c r="B81" s="76" t="s">
        <v>60</v>
      </c>
      <c r="C81" s="76"/>
      <c r="D81" s="77"/>
      <c r="E81" s="78"/>
      <c r="F81" s="103"/>
      <c r="G81" s="98"/>
      <c r="H81" s="87"/>
      <c r="I81" s="87"/>
      <c r="J81" s="87"/>
      <c r="K81" s="87"/>
      <c r="L81" s="87"/>
      <c r="M81" s="87"/>
      <c r="N81" s="87"/>
      <c r="O81" s="87"/>
      <c r="P81" s="87"/>
      <c r="Q81" s="87"/>
      <c r="R81" s="87"/>
      <c r="S81" s="87"/>
      <c r="T81" s="87"/>
      <c r="U81" s="87"/>
      <c r="V81" s="87"/>
      <c r="W81" s="87"/>
      <c r="X81" s="87"/>
      <c r="Y81" s="87"/>
      <c r="Z81" s="87"/>
      <c r="AA81" s="87"/>
      <c r="AB81" s="87"/>
      <c r="AC81" s="87"/>
      <c r="AD81" s="88"/>
      <c r="AE81" s="89">
        <f t="shared" si="6"/>
        <v>0</v>
      </c>
      <c r="AF81" s="90">
        <f t="shared" si="7"/>
        <v>0</v>
      </c>
      <c r="AG81" s="16"/>
      <c r="AH81" s="16"/>
      <c r="AI81" s="16"/>
      <c r="AJ81" s="16"/>
      <c r="AK81" s="16"/>
      <c r="AL81" s="16"/>
      <c r="AM81" s="16"/>
      <c r="AN81" s="16"/>
      <c r="AO81" s="16"/>
    </row>
    <row r="82" spans="2:41" s="6" customFormat="1" ht="30" customHeight="1" thickTop="1" thickBot="1">
      <c r="B82" s="58" t="s">
        <v>3</v>
      </c>
      <c r="C82" s="59"/>
      <c r="D82" s="59"/>
      <c r="E82" s="60"/>
      <c r="F82" s="61"/>
      <c r="G82" s="62" t="s">
        <v>43</v>
      </c>
      <c r="H82" s="79">
        <f t="shared" ref="H82:AF82" si="8">SUM(H68:H81)</f>
        <v>21</v>
      </c>
      <c r="I82" s="80">
        <f t="shared" si="8"/>
        <v>20</v>
      </c>
      <c r="J82" s="80">
        <f t="shared" si="8"/>
        <v>23</v>
      </c>
      <c r="K82" s="80">
        <f t="shared" si="8"/>
        <v>21</v>
      </c>
      <c r="L82" s="80">
        <f t="shared" si="8"/>
        <v>44</v>
      </c>
      <c r="M82" s="80">
        <f t="shared" si="8"/>
        <v>22</v>
      </c>
      <c r="N82" s="80">
        <f t="shared" si="8"/>
        <v>21</v>
      </c>
      <c r="O82" s="80">
        <f t="shared" si="8"/>
        <v>23</v>
      </c>
      <c r="P82" s="80">
        <f t="shared" si="8"/>
        <v>22</v>
      </c>
      <c r="Q82" s="80">
        <f t="shared" si="8"/>
        <v>10</v>
      </c>
      <c r="R82" s="80">
        <f t="shared" si="8"/>
        <v>0</v>
      </c>
      <c r="S82" s="80">
        <f t="shared" si="8"/>
        <v>0</v>
      </c>
      <c r="T82" s="80">
        <f t="shared" si="8"/>
        <v>0</v>
      </c>
      <c r="U82" s="80">
        <f t="shared" si="8"/>
        <v>0</v>
      </c>
      <c r="V82" s="80">
        <f t="shared" si="8"/>
        <v>0</v>
      </c>
      <c r="W82" s="80">
        <f t="shared" si="8"/>
        <v>0</v>
      </c>
      <c r="X82" s="80">
        <f t="shared" si="8"/>
        <v>0</v>
      </c>
      <c r="Y82" s="80">
        <f t="shared" si="8"/>
        <v>0</v>
      </c>
      <c r="Z82" s="80">
        <f t="shared" si="8"/>
        <v>0</v>
      </c>
      <c r="AA82" s="80">
        <f t="shared" si="8"/>
        <v>0</v>
      </c>
      <c r="AB82" s="80">
        <f t="shared" si="8"/>
        <v>0</v>
      </c>
      <c r="AC82" s="80">
        <f t="shared" si="8"/>
        <v>0</v>
      </c>
      <c r="AD82" s="81">
        <f t="shared" si="8"/>
        <v>0</v>
      </c>
      <c r="AE82" s="112">
        <f t="shared" si="8"/>
        <v>1816</v>
      </c>
      <c r="AF82" s="111">
        <f t="shared" si="8"/>
        <v>257000</v>
      </c>
      <c r="AG82" s="18"/>
      <c r="AH82" s="18"/>
      <c r="AI82" s="18"/>
      <c r="AJ82" s="18"/>
      <c r="AK82" s="18"/>
      <c r="AL82" s="18"/>
      <c r="AM82" s="18"/>
      <c r="AN82" s="18"/>
      <c r="AO82" s="18"/>
    </row>
    <row r="83" spans="2:41" s="6" customFormat="1" ht="25" customHeight="1">
      <c r="H83" s="69" t="s">
        <v>40</v>
      </c>
      <c r="AF83" s="138" t="s">
        <v>44</v>
      </c>
    </row>
    <row r="84" spans="2:41" s="7" customFormat="1" ht="25" customHeight="1">
      <c r="B84" s="32" t="s">
        <v>39</v>
      </c>
      <c r="C84" s="22"/>
      <c r="D84" s="22"/>
      <c r="E84" s="22"/>
      <c r="F84" s="22"/>
      <c r="G84" s="22"/>
      <c r="H84" s="22"/>
      <c r="I84" s="22"/>
      <c r="J84" s="22"/>
      <c r="K84" s="22"/>
      <c r="L84" s="22"/>
      <c r="M84" s="22"/>
      <c r="N84" s="22"/>
      <c r="O84" s="22"/>
      <c r="P84" s="22"/>
      <c r="Q84" s="22"/>
      <c r="R84" s="22"/>
      <c r="S84" s="49"/>
      <c r="T84" s="49"/>
      <c r="U84" s="49"/>
      <c r="V84" s="49"/>
      <c r="W84" s="49"/>
      <c r="X84" s="49"/>
      <c r="Y84" s="49"/>
      <c r="Z84" s="49"/>
      <c r="AA84" s="49"/>
      <c r="AB84" s="49"/>
      <c r="AC84" s="49"/>
      <c r="AD84" s="49"/>
      <c r="AE84" s="49"/>
      <c r="AF84" s="50"/>
      <c r="AG84" s="14"/>
      <c r="AH84" s="14"/>
      <c r="AI84" s="14"/>
      <c r="AJ84" s="14"/>
      <c r="AK84" s="14"/>
      <c r="AL84" s="14"/>
      <c r="AM84" s="14"/>
      <c r="AN84" s="14"/>
      <c r="AO84" s="14"/>
    </row>
    <row r="85" spans="2:41" s="3" customFormat="1" ht="19" customHeight="1">
      <c r="B85" s="41"/>
      <c r="C85" s="41"/>
      <c r="D85" s="43"/>
      <c r="E85" s="43"/>
      <c r="F85" s="99" t="s">
        <v>15</v>
      </c>
      <c r="G85" s="94" t="s">
        <v>17</v>
      </c>
      <c r="H85" s="47" t="str">
        <f>TEXT($F$5,"MMM-YYYY")</f>
        <v>Jan-2027</v>
      </c>
      <c r="I85" s="47" t="str">
        <f>TEXT(EDATE($F$5,1),"MMM-yyyy")</f>
        <v>Feb-2027</v>
      </c>
      <c r="J85" s="45" t="str">
        <f>TEXT(EDATE($F$5,2),"MMM-yyyy")</f>
        <v>Mar-2027</v>
      </c>
      <c r="K85" s="45" t="str">
        <f>TEXT(EDATE($F$5,3),"MMM-yyyy")</f>
        <v>Apr-2027</v>
      </c>
      <c r="L85" s="45" t="str">
        <f>TEXT(EDATE($F$5,4),"MMM-yyyy")</f>
        <v>May-2027</v>
      </c>
      <c r="M85" s="45" t="str">
        <f>TEXT(EDATE($F$5,5),"MMM-yyyy")</f>
        <v>Jun-2027</v>
      </c>
      <c r="N85" s="45" t="str">
        <f>TEXT(EDATE($F$5,6),"MMM-yyyyy")</f>
        <v>Jul-2027</v>
      </c>
      <c r="O85" s="45" t="str">
        <f>TEXT(EDATE($F$5,7),"MMM-yyyy")</f>
        <v>Aug-2027</v>
      </c>
      <c r="P85" s="45" t="str">
        <f>TEXT(EDATE($F$5,8),"MMM-yyyy")</f>
        <v>Sep-2027</v>
      </c>
      <c r="Q85" s="45" t="str">
        <f>TEXT(EDATE($F$5,9),"MMM-yyyy")</f>
        <v>Oct-2027</v>
      </c>
      <c r="R85" s="45" t="str">
        <f>TEXT(EDATE($F$5,10),"MMM-yyyy")</f>
        <v>Nov-2027</v>
      </c>
      <c r="S85" s="45" t="str">
        <f>TEXT(EDATE($F$5,11),"MMM-yyyy")</f>
        <v>Dec-2027</v>
      </c>
      <c r="T85" s="45" t="str">
        <f>TEXT(EDATE($F$5,12),"MMM-yyyy")</f>
        <v>Jan-2028</v>
      </c>
      <c r="U85" s="45" t="str">
        <f>TEXT(EDATE($F$5,13),"MMM-yyyy")</f>
        <v>Feb-2028</v>
      </c>
      <c r="V85" s="45" t="str">
        <f>TEXT(EDATE($F$5,14),"MMM-yyyy")</f>
        <v>Mar-2028</v>
      </c>
      <c r="W85" s="45" t="str">
        <f>TEXT(EDATE($F$5,15),"MMM-yyyy")</f>
        <v>Apr-2028</v>
      </c>
      <c r="X85" s="45" t="str">
        <f>TEXT(EDATE($F$5,16),"MMM-yyyy")</f>
        <v>May-2028</v>
      </c>
      <c r="Y85" s="45" t="str">
        <f>TEXT(EDATE($F$5,17),"MMM-yyyy")</f>
        <v>Jun-2028</v>
      </c>
      <c r="Z85" s="45" t="str">
        <f>TEXT(EDATE($F$5,18),"MMM-yyyy")</f>
        <v>Jul-2028</v>
      </c>
      <c r="AA85" s="45" t="str">
        <f>TEXT(EDATE($F$5,19),"MMM-yyyy")</f>
        <v>Aug-2028</v>
      </c>
      <c r="AB85" s="45" t="str">
        <f>TEXT(EDATE($F$5,20),"MMM-yyyy")</f>
        <v>Sep-2028</v>
      </c>
      <c r="AC85" s="45" t="str">
        <f>TEXT(EDATE($F$5,21),"MMM-yyyy")</f>
        <v>Oct-2028</v>
      </c>
      <c r="AD85" s="63" t="str">
        <f>TEXT(EDATE($F$5,22),"MMM-yyyy")</f>
        <v>Nov-2028</v>
      </c>
      <c r="AE85" s="67" t="s">
        <v>22</v>
      </c>
      <c r="AF85" s="65" t="s">
        <v>20</v>
      </c>
      <c r="AG85" s="4"/>
      <c r="AH85" s="4"/>
      <c r="AI85" s="4"/>
      <c r="AJ85" s="4"/>
      <c r="AK85" s="4"/>
      <c r="AL85" s="4"/>
      <c r="AM85" s="4"/>
      <c r="AN85" s="4"/>
      <c r="AO85" s="4"/>
    </row>
    <row r="86" spans="2:41" s="7" customFormat="1" ht="25" customHeight="1">
      <c r="B86" s="42" t="s">
        <v>47</v>
      </c>
      <c r="C86" s="42" t="s">
        <v>19</v>
      </c>
      <c r="D86" s="44" t="s">
        <v>2</v>
      </c>
      <c r="E86" s="44" t="s">
        <v>41</v>
      </c>
      <c r="F86" s="100" t="s">
        <v>16</v>
      </c>
      <c r="G86" s="95" t="s">
        <v>18</v>
      </c>
      <c r="H86" s="48">
        <f>NETWORKDAYS($F$5,EOMONTH($F$5,0),)</f>
        <v>21</v>
      </c>
      <c r="I86" s="48">
        <f>NETWORKDAYS(EDATE($F$5,1),EOMONTH(EDATE($F$5,1),0),)</f>
        <v>20</v>
      </c>
      <c r="J86" s="46">
        <f>NETWORKDAYS(EDATE($F$5,2),EOMONTH(EDATE($F$5,2),0),)</f>
        <v>23</v>
      </c>
      <c r="K86" s="46">
        <f>NETWORKDAYS(EDATE($F$5,3),EOMONTH(EDATE($F$5,3),0),)</f>
        <v>22</v>
      </c>
      <c r="L86" s="46">
        <f>NETWORKDAYS(EDATE($F$5,4),EOMONTH(EDATE($F$5,4),0),)</f>
        <v>21</v>
      </c>
      <c r="M86" s="46">
        <f>NETWORKDAYS(EDATE($F$5,5),EOMONTH(EDATE($F$5,5),0),)</f>
        <v>22</v>
      </c>
      <c r="N86" s="46">
        <f>NETWORKDAYS(EDATE($F$5,6),EOMONTH(EDATE($F$5,6),0),)</f>
        <v>22</v>
      </c>
      <c r="O86" s="46">
        <f>NETWORKDAYS(EDATE($F$5,7),EOMONTH(EDATE($F$5,7),0),)</f>
        <v>22</v>
      </c>
      <c r="P86" s="46">
        <f>NETWORKDAYS(EDATE($F$5,8),EOMONTH(EDATE($F$5,8),0),)</f>
        <v>22</v>
      </c>
      <c r="Q86" s="46">
        <f>NETWORKDAYS(EDATE($F$5,9),EOMONTH(EDATE($F$5,9),0),)</f>
        <v>21</v>
      </c>
      <c r="R86" s="46">
        <f>NETWORKDAYS(EDATE($F$5,10),EOMONTH(EDATE($F$5,10),0),)</f>
        <v>22</v>
      </c>
      <c r="S86" s="46">
        <f>NETWORKDAYS(EDATE($F$5,11),EOMONTH(EDATE($F$5,11),0),)</f>
        <v>23</v>
      </c>
      <c r="T86" s="46">
        <f>NETWORKDAYS(EDATE($F$5,12),EOMONTH(EDATE($F$5,12),0),)</f>
        <v>21</v>
      </c>
      <c r="U86" s="46">
        <f>NETWORKDAYS(EDATE($F$5,13),EOMONTH(EDATE($F$5,13),0),)</f>
        <v>21</v>
      </c>
      <c r="V86" s="46">
        <f>NETWORKDAYS(EDATE($F$5,14),EOMONTH(EDATE($F$5,14),0),)</f>
        <v>23</v>
      </c>
      <c r="W86" s="46">
        <f>NETWORKDAYS(EDATE($F$5,15),EOMONTH(EDATE($F$5,15),0),)</f>
        <v>20</v>
      </c>
      <c r="X86" s="46">
        <f>NETWORKDAYS(EDATE($F$5,16),EOMONTH(EDATE($F$5,16),0),)</f>
        <v>23</v>
      </c>
      <c r="Y86" s="46">
        <f>NETWORKDAYS(EDATE($F$5,17),EOMONTH(EDATE($F$5,17),0),)</f>
        <v>22</v>
      </c>
      <c r="Z86" s="46">
        <f>NETWORKDAYS(EDATE($F$5,18),EOMONTH(EDATE($F$5,18),0),)</f>
        <v>21</v>
      </c>
      <c r="AA86" s="46">
        <f>NETWORKDAYS(EDATE($F$5,19),EOMONTH(EDATE($F$5,19),0),)</f>
        <v>23</v>
      </c>
      <c r="AB86" s="46">
        <f>NETWORKDAYS(EDATE($F$5,20),EOMONTH(EDATE($F$5,20),0),)</f>
        <v>21</v>
      </c>
      <c r="AC86" s="46">
        <f>NETWORKDAYS(EDATE($F$5,21),EOMONTH(EDATE($F$5,21),0),)</f>
        <v>22</v>
      </c>
      <c r="AD86" s="64">
        <f>NETWORKDAYS(EDATE($F$5,22),EOMONTH(EDATE($F$5,22),0),)</f>
        <v>22</v>
      </c>
      <c r="AE86" s="68" t="s">
        <v>24</v>
      </c>
      <c r="AF86" s="66" t="s">
        <v>21</v>
      </c>
      <c r="AG86" s="15"/>
      <c r="AH86" s="15"/>
      <c r="AI86" s="15"/>
      <c r="AJ86" s="15"/>
      <c r="AK86" s="15"/>
      <c r="AL86" s="15"/>
      <c r="AM86" s="15"/>
      <c r="AN86" s="15"/>
      <c r="AO86" s="15"/>
    </row>
    <row r="87" spans="2:41" s="11" customFormat="1" ht="25" customHeight="1">
      <c r="B87" s="70" t="s">
        <v>48</v>
      </c>
      <c r="C87" s="70" t="s">
        <v>23</v>
      </c>
      <c r="D87" s="71">
        <v>1</v>
      </c>
      <c r="E87" s="72">
        <v>50</v>
      </c>
      <c r="F87" s="101"/>
      <c r="G87" s="96"/>
      <c r="H87" s="83">
        <v>21</v>
      </c>
      <c r="I87" s="83"/>
      <c r="J87" s="83"/>
      <c r="K87" s="83"/>
      <c r="L87" s="83"/>
      <c r="M87" s="83"/>
      <c r="N87" s="83"/>
      <c r="O87" s="83"/>
      <c r="P87" s="83"/>
      <c r="Q87" s="83"/>
      <c r="R87" s="83"/>
      <c r="S87" s="83"/>
      <c r="T87" s="83"/>
      <c r="U87" s="83"/>
      <c r="V87" s="83"/>
      <c r="W87" s="83"/>
      <c r="X87" s="83"/>
      <c r="Y87" s="83"/>
      <c r="Z87" s="83"/>
      <c r="AA87" s="83"/>
      <c r="AB87" s="83"/>
      <c r="AC87" s="83"/>
      <c r="AD87" s="84"/>
      <c r="AE87" s="89">
        <f>SUM(H87:AD87)*8</f>
        <v>168</v>
      </c>
      <c r="AF87" s="90">
        <f>AE87*E87*D87</f>
        <v>8400</v>
      </c>
      <c r="AG87" s="16"/>
      <c r="AH87" s="16"/>
      <c r="AI87" s="16"/>
      <c r="AJ87" s="16"/>
      <c r="AK87" s="16"/>
      <c r="AL87" s="16"/>
      <c r="AM87" s="16"/>
      <c r="AN87" s="16"/>
      <c r="AO87" s="16"/>
    </row>
    <row r="88" spans="2:41" s="11" customFormat="1" ht="25" customHeight="1">
      <c r="B88" s="73"/>
      <c r="C88" s="73"/>
      <c r="D88" s="74"/>
      <c r="E88" s="75"/>
      <c r="F88" s="102"/>
      <c r="G88" s="97"/>
      <c r="H88" s="85"/>
      <c r="I88" s="85"/>
      <c r="J88" s="85"/>
      <c r="K88" s="85"/>
      <c r="L88" s="85"/>
      <c r="M88" s="85"/>
      <c r="N88" s="85"/>
      <c r="O88" s="85"/>
      <c r="P88" s="85"/>
      <c r="Q88" s="85"/>
      <c r="R88" s="85"/>
      <c r="S88" s="85"/>
      <c r="T88" s="85"/>
      <c r="U88" s="85"/>
      <c r="V88" s="85"/>
      <c r="W88" s="85"/>
      <c r="X88" s="85"/>
      <c r="Y88" s="85"/>
      <c r="Z88" s="85"/>
      <c r="AA88" s="85"/>
      <c r="AB88" s="85"/>
      <c r="AC88" s="85"/>
      <c r="AD88" s="86"/>
      <c r="AE88" s="89">
        <f t="shared" ref="AE88:AE94" si="9">SUM(H88:AD88)*8</f>
        <v>0</v>
      </c>
      <c r="AF88" s="90">
        <f t="shared" ref="AF88:AF94" si="10">AE88*E88*D88</f>
        <v>0</v>
      </c>
      <c r="AG88" s="17"/>
      <c r="AH88" s="16"/>
      <c r="AI88" s="16"/>
      <c r="AJ88" s="16"/>
      <c r="AK88" s="16"/>
      <c r="AL88" s="16"/>
      <c r="AM88" s="16"/>
      <c r="AN88" s="16"/>
      <c r="AO88" s="16"/>
    </row>
    <row r="89" spans="2:41" s="11" customFormat="1" ht="25" customHeight="1">
      <c r="B89" s="73"/>
      <c r="C89" s="73"/>
      <c r="D89" s="74"/>
      <c r="E89" s="75"/>
      <c r="F89" s="102"/>
      <c r="G89" s="97"/>
      <c r="H89" s="85"/>
      <c r="I89" s="85"/>
      <c r="J89" s="85"/>
      <c r="K89" s="85"/>
      <c r="L89" s="85"/>
      <c r="M89" s="85"/>
      <c r="N89" s="85"/>
      <c r="O89" s="85"/>
      <c r="P89" s="85"/>
      <c r="Q89" s="85"/>
      <c r="R89" s="85"/>
      <c r="S89" s="85"/>
      <c r="T89" s="85"/>
      <c r="U89" s="85"/>
      <c r="V89" s="85"/>
      <c r="W89" s="85"/>
      <c r="X89" s="85"/>
      <c r="Y89" s="85"/>
      <c r="Z89" s="85"/>
      <c r="AA89" s="85"/>
      <c r="AB89" s="85"/>
      <c r="AC89" s="85"/>
      <c r="AD89" s="86"/>
      <c r="AE89" s="89">
        <f t="shared" si="9"/>
        <v>0</v>
      </c>
      <c r="AF89" s="90">
        <f t="shared" si="10"/>
        <v>0</v>
      </c>
      <c r="AG89" s="16"/>
      <c r="AH89" s="16"/>
      <c r="AI89" s="16"/>
      <c r="AJ89" s="16"/>
      <c r="AK89" s="16"/>
      <c r="AL89" s="16"/>
      <c r="AM89" s="16"/>
      <c r="AN89" s="16"/>
      <c r="AO89" s="16"/>
    </row>
    <row r="90" spans="2:41" s="11" customFormat="1" ht="25" customHeight="1">
      <c r="B90" s="73"/>
      <c r="C90" s="73"/>
      <c r="D90" s="74"/>
      <c r="E90" s="75"/>
      <c r="F90" s="102"/>
      <c r="G90" s="97"/>
      <c r="H90" s="85"/>
      <c r="I90" s="85"/>
      <c r="J90" s="85"/>
      <c r="K90" s="85"/>
      <c r="L90" s="85"/>
      <c r="M90" s="85"/>
      <c r="N90" s="85"/>
      <c r="O90" s="85"/>
      <c r="P90" s="85"/>
      <c r="Q90" s="85"/>
      <c r="R90" s="85"/>
      <c r="S90" s="85"/>
      <c r="T90" s="85"/>
      <c r="U90" s="85"/>
      <c r="V90" s="85"/>
      <c r="W90" s="85"/>
      <c r="X90" s="85"/>
      <c r="Y90" s="85"/>
      <c r="Z90" s="85"/>
      <c r="AA90" s="85"/>
      <c r="AB90" s="85"/>
      <c r="AC90" s="85"/>
      <c r="AD90" s="86"/>
      <c r="AE90" s="89">
        <f t="shared" si="9"/>
        <v>0</v>
      </c>
      <c r="AF90" s="90">
        <f t="shared" si="10"/>
        <v>0</v>
      </c>
      <c r="AG90" s="16"/>
      <c r="AH90" s="16"/>
      <c r="AI90" s="16"/>
      <c r="AJ90" s="16"/>
      <c r="AK90" s="16"/>
      <c r="AL90" s="16"/>
      <c r="AM90" s="16"/>
      <c r="AN90" s="16"/>
      <c r="AO90" s="16"/>
    </row>
    <row r="91" spans="2:41" s="11" customFormat="1" ht="25" customHeight="1">
      <c r="B91" s="73"/>
      <c r="C91" s="73"/>
      <c r="D91" s="74"/>
      <c r="E91" s="75"/>
      <c r="F91" s="102"/>
      <c r="G91" s="97"/>
      <c r="H91" s="85"/>
      <c r="I91" s="85"/>
      <c r="J91" s="85"/>
      <c r="K91" s="85"/>
      <c r="L91" s="85"/>
      <c r="M91" s="85"/>
      <c r="N91" s="85"/>
      <c r="O91" s="85"/>
      <c r="P91" s="85"/>
      <c r="Q91" s="85"/>
      <c r="R91" s="85"/>
      <c r="S91" s="85"/>
      <c r="T91" s="85"/>
      <c r="U91" s="85"/>
      <c r="V91" s="85"/>
      <c r="W91" s="85"/>
      <c r="X91" s="85"/>
      <c r="Y91" s="85"/>
      <c r="Z91" s="85"/>
      <c r="AA91" s="85"/>
      <c r="AB91" s="85"/>
      <c r="AC91" s="85"/>
      <c r="AD91" s="86"/>
      <c r="AE91" s="89">
        <f t="shared" si="9"/>
        <v>0</v>
      </c>
      <c r="AF91" s="90">
        <f t="shared" si="10"/>
        <v>0</v>
      </c>
      <c r="AG91" s="16"/>
      <c r="AH91" s="16"/>
      <c r="AI91" s="16"/>
      <c r="AJ91" s="16"/>
      <c r="AK91" s="16"/>
      <c r="AL91" s="16"/>
      <c r="AM91" s="16"/>
      <c r="AN91" s="16"/>
      <c r="AO91" s="16"/>
    </row>
    <row r="92" spans="2:41" s="11" customFormat="1" ht="25" customHeight="1">
      <c r="B92" s="73"/>
      <c r="C92" s="73"/>
      <c r="D92" s="74"/>
      <c r="E92" s="75"/>
      <c r="F92" s="102"/>
      <c r="G92" s="97"/>
      <c r="H92" s="85"/>
      <c r="I92" s="85"/>
      <c r="J92" s="85"/>
      <c r="K92" s="85"/>
      <c r="L92" s="85"/>
      <c r="M92" s="85"/>
      <c r="N92" s="85"/>
      <c r="O92" s="85"/>
      <c r="P92" s="85"/>
      <c r="Q92" s="85"/>
      <c r="R92" s="85"/>
      <c r="S92" s="85"/>
      <c r="T92" s="85"/>
      <c r="U92" s="85"/>
      <c r="V92" s="85"/>
      <c r="W92" s="85"/>
      <c r="X92" s="85"/>
      <c r="Y92" s="85"/>
      <c r="Z92" s="85"/>
      <c r="AA92" s="85"/>
      <c r="AB92" s="85"/>
      <c r="AC92" s="85"/>
      <c r="AD92" s="86"/>
      <c r="AE92" s="89">
        <f t="shared" si="9"/>
        <v>0</v>
      </c>
      <c r="AF92" s="90">
        <f t="shared" si="10"/>
        <v>0</v>
      </c>
      <c r="AG92" s="16"/>
      <c r="AH92" s="16"/>
      <c r="AI92" s="16"/>
      <c r="AJ92" s="16"/>
      <c r="AK92" s="16"/>
      <c r="AL92" s="16"/>
      <c r="AM92" s="16"/>
      <c r="AN92" s="16"/>
      <c r="AO92" s="16"/>
    </row>
    <row r="93" spans="2:41" s="11" customFormat="1" ht="25" customHeight="1">
      <c r="B93" s="73"/>
      <c r="C93" s="73"/>
      <c r="D93" s="74"/>
      <c r="E93" s="75"/>
      <c r="F93" s="102"/>
      <c r="G93" s="97"/>
      <c r="H93" s="85"/>
      <c r="I93" s="85"/>
      <c r="J93" s="85"/>
      <c r="K93" s="85"/>
      <c r="L93" s="85"/>
      <c r="M93" s="85"/>
      <c r="N93" s="85"/>
      <c r="O93" s="85"/>
      <c r="P93" s="85"/>
      <c r="Q93" s="85"/>
      <c r="R93" s="85"/>
      <c r="S93" s="85"/>
      <c r="T93" s="85"/>
      <c r="U93" s="85"/>
      <c r="V93" s="85"/>
      <c r="W93" s="85"/>
      <c r="X93" s="85"/>
      <c r="Y93" s="85"/>
      <c r="Z93" s="85"/>
      <c r="AA93" s="85"/>
      <c r="AB93" s="85"/>
      <c r="AC93" s="85"/>
      <c r="AD93" s="86"/>
      <c r="AE93" s="89">
        <f t="shared" si="9"/>
        <v>0</v>
      </c>
      <c r="AF93" s="90">
        <f t="shared" si="10"/>
        <v>0</v>
      </c>
      <c r="AG93" s="16"/>
      <c r="AH93" s="16"/>
      <c r="AI93" s="16"/>
      <c r="AJ93" s="16"/>
      <c r="AK93" s="16"/>
      <c r="AL93" s="16"/>
      <c r="AM93" s="16"/>
      <c r="AN93" s="16"/>
      <c r="AO93" s="16"/>
    </row>
    <row r="94" spans="2:41" s="11" customFormat="1" ht="25" customHeight="1" thickBot="1">
      <c r="B94" s="76"/>
      <c r="C94" s="76"/>
      <c r="D94" s="77"/>
      <c r="E94" s="78"/>
      <c r="F94" s="103"/>
      <c r="G94" s="98"/>
      <c r="H94" s="87"/>
      <c r="I94" s="87"/>
      <c r="J94" s="87"/>
      <c r="K94" s="87"/>
      <c r="L94" s="87"/>
      <c r="M94" s="87"/>
      <c r="N94" s="87"/>
      <c r="O94" s="87"/>
      <c r="P94" s="87"/>
      <c r="Q94" s="87"/>
      <c r="R94" s="87"/>
      <c r="S94" s="87"/>
      <c r="T94" s="87"/>
      <c r="U94" s="87"/>
      <c r="V94" s="87"/>
      <c r="W94" s="87"/>
      <c r="X94" s="87"/>
      <c r="Y94" s="87"/>
      <c r="Z94" s="87"/>
      <c r="AA94" s="87"/>
      <c r="AB94" s="87"/>
      <c r="AC94" s="87"/>
      <c r="AD94" s="88"/>
      <c r="AE94" s="89">
        <f t="shared" si="9"/>
        <v>0</v>
      </c>
      <c r="AF94" s="90">
        <f t="shared" si="10"/>
        <v>0</v>
      </c>
      <c r="AG94" s="16"/>
      <c r="AH94" s="16"/>
      <c r="AI94" s="16"/>
      <c r="AJ94" s="16"/>
      <c r="AK94" s="16"/>
      <c r="AL94" s="16"/>
      <c r="AM94" s="16"/>
      <c r="AN94" s="16"/>
      <c r="AO94" s="16"/>
    </row>
    <row r="95" spans="2:41" s="6" customFormat="1" ht="30" customHeight="1" thickTop="1" thickBot="1">
      <c r="B95" s="58" t="s">
        <v>3</v>
      </c>
      <c r="C95" s="59"/>
      <c r="D95" s="59"/>
      <c r="E95" s="60"/>
      <c r="F95" s="61"/>
      <c r="G95" s="62" t="s">
        <v>43</v>
      </c>
      <c r="H95" s="79">
        <f>SUM(H87:H94)</f>
        <v>21</v>
      </c>
      <c r="I95" s="80">
        <f t="shared" ref="I95:AF95" si="11">SUM(I87:I94)</f>
        <v>0</v>
      </c>
      <c r="J95" s="80">
        <f t="shared" si="11"/>
        <v>0</v>
      </c>
      <c r="K95" s="80">
        <f t="shared" si="11"/>
        <v>0</v>
      </c>
      <c r="L95" s="80">
        <f t="shared" si="11"/>
        <v>0</v>
      </c>
      <c r="M95" s="80">
        <f t="shared" si="11"/>
        <v>0</v>
      </c>
      <c r="N95" s="80">
        <f t="shared" si="11"/>
        <v>0</v>
      </c>
      <c r="O95" s="80">
        <f t="shared" si="11"/>
        <v>0</v>
      </c>
      <c r="P95" s="80">
        <f t="shared" si="11"/>
        <v>0</v>
      </c>
      <c r="Q95" s="80">
        <f t="shared" si="11"/>
        <v>0</v>
      </c>
      <c r="R95" s="80">
        <f t="shared" si="11"/>
        <v>0</v>
      </c>
      <c r="S95" s="80">
        <f t="shared" si="11"/>
        <v>0</v>
      </c>
      <c r="T95" s="80">
        <f t="shared" si="11"/>
        <v>0</v>
      </c>
      <c r="U95" s="80">
        <f t="shared" si="11"/>
        <v>0</v>
      </c>
      <c r="V95" s="80">
        <f t="shared" si="11"/>
        <v>0</v>
      </c>
      <c r="W95" s="80">
        <f t="shared" si="11"/>
        <v>0</v>
      </c>
      <c r="X95" s="80">
        <f t="shared" si="11"/>
        <v>0</v>
      </c>
      <c r="Y95" s="80">
        <f t="shared" si="11"/>
        <v>0</v>
      </c>
      <c r="Z95" s="80">
        <f t="shared" si="11"/>
        <v>0</v>
      </c>
      <c r="AA95" s="80">
        <f t="shared" si="11"/>
        <v>0</v>
      </c>
      <c r="AB95" s="80">
        <f t="shared" si="11"/>
        <v>0</v>
      </c>
      <c r="AC95" s="80">
        <f t="shared" si="11"/>
        <v>0</v>
      </c>
      <c r="AD95" s="81">
        <f t="shared" si="11"/>
        <v>0</v>
      </c>
      <c r="AE95" s="112">
        <f t="shared" si="11"/>
        <v>168</v>
      </c>
      <c r="AF95" s="111">
        <f t="shared" si="11"/>
        <v>8400</v>
      </c>
      <c r="AG95" s="18"/>
      <c r="AH95" s="18"/>
      <c r="AI95" s="18"/>
      <c r="AJ95" s="18"/>
      <c r="AK95" s="18"/>
      <c r="AL95" s="18"/>
      <c r="AM95" s="18"/>
      <c r="AN95" s="18"/>
      <c r="AO95" s="18"/>
    </row>
    <row r="96" spans="2:41" s="6" customFormat="1" ht="25" customHeight="1" thickBot="1">
      <c r="H96" s="69"/>
      <c r="AE96" s="135" t="s">
        <v>36</v>
      </c>
      <c r="AF96" s="135" t="s">
        <v>20</v>
      </c>
    </row>
    <row r="97" spans="2:41" s="6" customFormat="1" ht="30" customHeight="1" thickTop="1" thickBot="1">
      <c r="E97" s="60"/>
      <c r="F97" s="61"/>
      <c r="G97" s="62" t="s">
        <v>35</v>
      </c>
      <c r="H97" s="134">
        <f>(H50+H95+H66+H82)*8</f>
        <v>672</v>
      </c>
      <c r="I97" s="134">
        <f t="shared" ref="I97:M97" si="12">(I50+I95+I66+I82)*8</f>
        <v>480</v>
      </c>
      <c r="J97" s="134">
        <f t="shared" si="12"/>
        <v>552</v>
      </c>
      <c r="K97" s="134">
        <f t="shared" si="12"/>
        <v>504</v>
      </c>
      <c r="L97" s="134">
        <f t="shared" si="12"/>
        <v>1056</v>
      </c>
      <c r="M97" s="134">
        <f t="shared" si="12"/>
        <v>528</v>
      </c>
      <c r="N97" s="134">
        <f t="shared" ref="N97:AC97" si="13">(N50+N95+N66+N82)*8</f>
        <v>504</v>
      </c>
      <c r="O97" s="134">
        <f t="shared" si="13"/>
        <v>552</v>
      </c>
      <c r="P97" s="134">
        <f t="shared" si="13"/>
        <v>528</v>
      </c>
      <c r="Q97" s="134">
        <f t="shared" si="13"/>
        <v>240</v>
      </c>
      <c r="R97" s="134">
        <f t="shared" si="13"/>
        <v>0</v>
      </c>
      <c r="S97" s="134">
        <f t="shared" si="13"/>
        <v>0</v>
      </c>
      <c r="T97" s="134">
        <f t="shared" si="13"/>
        <v>0</v>
      </c>
      <c r="U97" s="134">
        <f t="shared" si="13"/>
        <v>0</v>
      </c>
      <c r="V97" s="134">
        <f t="shared" si="13"/>
        <v>0</v>
      </c>
      <c r="W97" s="134">
        <f t="shared" si="13"/>
        <v>0</v>
      </c>
      <c r="X97" s="134">
        <f t="shared" si="13"/>
        <v>0</v>
      </c>
      <c r="Y97" s="134">
        <f t="shared" si="13"/>
        <v>0</v>
      </c>
      <c r="Z97" s="134">
        <f t="shared" si="13"/>
        <v>0</v>
      </c>
      <c r="AA97" s="134">
        <f t="shared" si="13"/>
        <v>0</v>
      </c>
      <c r="AB97" s="134">
        <f t="shared" si="13"/>
        <v>0</v>
      </c>
      <c r="AC97" s="134">
        <f t="shared" si="13"/>
        <v>0</v>
      </c>
      <c r="AD97" s="134">
        <f>(AD50+AD95+AD66+AD82)*8</f>
        <v>0</v>
      </c>
      <c r="AE97" s="112">
        <f>SUM(AE50,AE95,AE82,AE66)</f>
        <v>5616</v>
      </c>
      <c r="AF97" s="111">
        <f>SUM(AF50,AF95,AF82,AF66)</f>
        <v>779400</v>
      </c>
      <c r="AG97" s="18"/>
      <c r="AH97" s="18"/>
      <c r="AI97" s="18"/>
      <c r="AJ97" s="18"/>
      <c r="AK97" s="18"/>
      <c r="AL97" s="18"/>
      <c r="AM97" s="18"/>
      <c r="AN97" s="18"/>
      <c r="AO97" s="18"/>
    </row>
    <row r="98" spans="2:41" s="6" customFormat="1" ht="25" customHeight="1">
      <c r="H98" s="69" t="s">
        <v>25</v>
      </c>
      <c r="AF98" s="82"/>
    </row>
    <row r="99" spans="2:41" s="7" customFormat="1" ht="25" customHeight="1">
      <c r="B99" s="32" t="s">
        <v>31</v>
      </c>
      <c r="C99" s="22"/>
      <c r="D99" s="22"/>
      <c r="E99" s="22"/>
      <c r="F99" s="22"/>
      <c r="G99" s="22"/>
      <c r="H99" s="22"/>
      <c r="I99" s="22"/>
      <c r="J99" s="22"/>
      <c r="K99" s="22"/>
      <c r="L99" s="22"/>
      <c r="M99" s="22"/>
      <c r="N99" s="22"/>
      <c r="O99" s="22"/>
      <c r="P99" s="22"/>
      <c r="Q99" s="22"/>
      <c r="R99" s="22"/>
      <c r="S99" s="49"/>
      <c r="T99" s="49"/>
      <c r="U99" s="49"/>
      <c r="V99" s="49"/>
      <c r="W99" s="49"/>
      <c r="X99" s="49"/>
      <c r="Y99" s="49"/>
      <c r="Z99" s="49"/>
      <c r="AA99" s="49"/>
      <c r="AB99" s="49"/>
      <c r="AC99" s="49"/>
      <c r="AD99" s="49"/>
      <c r="AE99" s="50"/>
      <c r="AF99" s="14"/>
      <c r="AG99" s="14"/>
      <c r="AH99" s="14"/>
      <c r="AI99" s="14"/>
      <c r="AJ99" s="14"/>
      <c r="AK99" s="14"/>
      <c r="AL99" s="14"/>
      <c r="AM99" s="14"/>
      <c r="AN99" s="14"/>
      <c r="AO99" s="14"/>
    </row>
    <row r="100" spans="2:41" s="7" customFormat="1" ht="25" customHeight="1">
      <c r="B100" s="156" t="s">
        <v>53</v>
      </c>
      <c r="C100" s="157"/>
      <c r="D100" s="157"/>
      <c r="E100" s="157"/>
      <c r="F100" s="157"/>
      <c r="G100" s="157"/>
      <c r="H100" s="157"/>
      <c r="I100" s="157"/>
      <c r="J100" s="157"/>
      <c r="K100" s="157"/>
      <c r="L100" s="157"/>
      <c r="M100" s="157"/>
      <c r="N100" s="157"/>
      <c r="O100" s="157"/>
      <c r="P100" s="157"/>
      <c r="Q100" s="157"/>
      <c r="R100" s="157"/>
      <c r="S100" s="158"/>
      <c r="T100" s="158"/>
      <c r="U100" s="158"/>
      <c r="V100" s="158"/>
      <c r="W100" s="158"/>
      <c r="X100" s="158"/>
      <c r="Y100" s="158"/>
      <c r="Z100" s="158"/>
      <c r="AA100" s="158"/>
      <c r="AB100" s="158"/>
      <c r="AC100" s="158"/>
      <c r="AD100" s="158"/>
      <c r="AE100" s="159"/>
      <c r="AF100" s="14"/>
      <c r="AG100" s="14"/>
      <c r="AH100" s="14"/>
      <c r="AI100" s="14"/>
      <c r="AJ100" s="14"/>
      <c r="AK100" s="14"/>
      <c r="AL100" s="14"/>
      <c r="AM100" s="14"/>
      <c r="AN100" s="14"/>
      <c r="AO100" s="14"/>
    </row>
    <row r="101" spans="2:41" s="7" customFormat="1" ht="25" customHeight="1">
      <c r="B101" s="23" t="s">
        <v>32</v>
      </c>
      <c r="C101" s="24"/>
      <c r="D101" s="24"/>
      <c r="E101" s="24"/>
      <c r="F101" s="131"/>
      <c r="G101" s="132"/>
      <c r="H101" s="122" t="str">
        <f>TEXT($F$5,"MMM-YYYY")</f>
        <v>Jan-2027</v>
      </c>
      <c r="I101" s="104" t="str">
        <f>TEXT(EDATE($F$5,1),"MMM-yyyy")</f>
        <v>Feb-2027</v>
      </c>
      <c r="J101" s="105" t="str">
        <f>TEXT(EDATE($F$5,2),"MMM-yyyy")</f>
        <v>Mar-2027</v>
      </c>
      <c r="K101" s="105" t="str">
        <f>TEXT(EDATE($F$5,3),"MMM-yyyy")</f>
        <v>Apr-2027</v>
      </c>
      <c r="L101" s="105" t="str">
        <f>TEXT(EDATE($F$5,4),"MMM-yyyy")</f>
        <v>May-2027</v>
      </c>
      <c r="M101" s="105" t="str">
        <f>TEXT(EDATE($F$5,5),"MMM-yyyy")</f>
        <v>Jun-2027</v>
      </c>
      <c r="N101" s="105" t="str">
        <f>TEXT(EDATE($F$5,6),"MMM-yyyyy")</f>
        <v>Jul-2027</v>
      </c>
      <c r="O101" s="105" t="str">
        <f>TEXT(EDATE($F$5,7),"MMM-yyyy")</f>
        <v>Aug-2027</v>
      </c>
      <c r="P101" s="105" t="str">
        <f>TEXT(EDATE($F$5,8),"MMM-yyyy")</f>
        <v>Sep-2027</v>
      </c>
      <c r="Q101" s="105" t="str">
        <f>TEXT(EDATE($F$5,9),"MMM-yyyy")</f>
        <v>Oct-2027</v>
      </c>
      <c r="R101" s="105" t="str">
        <f>TEXT(EDATE($F$5,10),"MMM-yyyy")</f>
        <v>Nov-2027</v>
      </c>
      <c r="S101" s="105" t="str">
        <f>TEXT(EDATE($F$5,11),"MMM-yyyy")</f>
        <v>Dec-2027</v>
      </c>
      <c r="T101" s="105" t="str">
        <f>TEXT(EDATE($F$5,12),"MMM-yyyy")</f>
        <v>Jan-2028</v>
      </c>
      <c r="U101" s="105" t="str">
        <f>TEXT(EDATE($F$5,13),"MMM-yyyy")</f>
        <v>Feb-2028</v>
      </c>
      <c r="V101" s="105" t="str">
        <f>TEXT(EDATE($F$5,14),"MMM-yyyy")</f>
        <v>Mar-2028</v>
      </c>
      <c r="W101" s="105" t="str">
        <f>TEXT(EDATE($F$5,15),"MMM-yyyy")</f>
        <v>Apr-2028</v>
      </c>
      <c r="X101" s="105" t="str">
        <f>TEXT(EDATE($F$5,16),"MMM-yyyy")</f>
        <v>May-2028</v>
      </c>
      <c r="Y101" s="105" t="str">
        <f>TEXT(EDATE($F$5,17),"MMM-yyyy")</f>
        <v>Jun-2028</v>
      </c>
      <c r="Z101" s="105" t="str">
        <f>TEXT(EDATE($F$5,18),"MMM-yyyy")</f>
        <v>Jul-2028</v>
      </c>
      <c r="AA101" s="105" t="str">
        <f>TEXT(EDATE($F$5,19),"MMM-yyyy")</f>
        <v>Aug-2028</v>
      </c>
      <c r="AB101" s="105" t="str">
        <f>TEXT(EDATE($F$5,20),"MMM-yyyy")</f>
        <v>Sep-2028</v>
      </c>
      <c r="AC101" s="105" t="str">
        <f>TEXT(EDATE($F$5,21),"MMM-yyyy")</f>
        <v>Oct-2028</v>
      </c>
      <c r="AD101" s="106" t="str">
        <f>TEXT(EDATE($F$5,22),"MMM-yyyy")</f>
        <v>Nov-2028</v>
      </c>
      <c r="AE101" s="107" t="s">
        <v>20</v>
      </c>
      <c r="AF101" s="15"/>
      <c r="AG101" s="15"/>
      <c r="AH101" s="15"/>
      <c r="AI101" s="15"/>
      <c r="AJ101" s="15"/>
      <c r="AK101" s="15"/>
      <c r="AL101" s="15"/>
      <c r="AM101" s="15"/>
      <c r="AN101" s="15"/>
      <c r="AO101" s="15"/>
    </row>
    <row r="102" spans="2:41" s="11" customFormat="1" ht="25" customHeight="1">
      <c r="B102" s="27" t="s">
        <v>26</v>
      </c>
      <c r="C102" s="28"/>
      <c r="D102" s="28"/>
      <c r="E102" s="28"/>
      <c r="F102" s="133"/>
      <c r="G102" s="97"/>
      <c r="H102" s="123">
        <v>18000</v>
      </c>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4"/>
      <c r="AE102" s="119">
        <f>SUM(H102:AD102)</f>
        <v>18000</v>
      </c>
      <c r="AF102" s="16"/>
      <c r="AG102" s="16"/>
      <c r="AH102" s="16"/>
      <c r="AI102" s="16"/>
      <c r="AJ102" s="16"/>
      <c r="AK102" s="16"/>
      <c r="AL102" s="16"/>
      <c r="AM102" s="16"/>
      <c r="AN102" s="16"/>
      <c r="AO102" s="16"/>
    </row>
    <row r="103" spans="2:41" s="11" customFormat="1" ht="25" customHeight="1">
      <c r="B103" s="27" t="s">
        <v>27</v>
      </c>
      <c r="C103" s="28"/>
      <c r="D103" s="28"/>
      <c r="E103" s="28"/>
      <c r="F103" s="133"/>
      <c r="G103" s="97"/>
      <c r="H103" s="124">
        <v>26000</v>
      </c>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6"/>
      <c r="AE103" s="120">
        <f t="shared" ref="AE103:AE108" si="14">SUM(H103:AD103)</f>
        <v>26000</v>
      </c>
      <c r="AF103" s="17"/>
      <c r="AG103" s="17"/>
      <c r="AH103" s="16"/>
      <c r="AI103" s="16"/>
      <c r="AJ103" s="16"/>
      <c r="AK103" s="16"/>
      <c r="AL103" s="16"/>
      <c r="AM103" s="16"/>
      <c r="AN103" s="16"/>
      <c r="AO103" s="16"/>
    </row>
    <row r="104" spans="2:41" s="11" customFormat="1" ht="25" customHeight="1">
      <c r="B104" s="27" t="s">
        <v>28</v>
      </c>
      <c r="C104" s="28"/>
      <c r="D104" s="28"/>
      <c r="E104" s="28"/>
      <c r="F104" s="133"/>
      <c r="G104" s="97"/>
      <c r="H104" s="124">
        <v>14500</v>
      </c>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6"/>
      <c r="AE104" s="120">
        <f t="shared" si="14"/>
        <v>14500</v>
      </c>
      <c r="AF104" s="16"/>
      <c r="AG104" s="16"/>
      <c r="AH104" s="16"/>
      <c r="AI104" s="16"/>
      <c r="AJ104" s="16"/>
      <c r="AK104" s="16"/>
      <c r="AL104" s="16"/>
      <c r="AM104" s="16"/>
      <c r="AN104" s="16"/>
      <c r="AO104" s="16"/>
    </row>
    <row r="105" spans="2:41" s="11" customFormat="1" ht="25" customHeight="1">
      <c r="B105" s="27" t="s">
        <v>29</v>
      </c>
      <c r="C105" s="28"/>
      <c r="D105" s="28"/>
      <c r="E105" s="28"/>
      <c r="F105" s="133"/>
      <c r="G105" s="97"/>
      <c r="H105" s="124">
        <v>3200</v>
      </c>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6"/>
      <c r="AE105" s="120">
        <f t="shared" si="14"/>
        <v>3200</v>
      </c>
      <c r="AF105" s="16"/>
      <c r="AG105" s="16"/>
      <c r="AH105" s="16"/>
      <c r="AI105" s="16"/>
      <c r="AJ105" s="16"/>
      <c r="AK105" s="16"/>
      <c r="AL105" s="16"/>
      <c r="AM105" s="16"/>
      <c r="AN105" s="16"/>
      <c r="AO105" s="16"/>
    </row>
    <row r="106" spans="2:41" s="11" customFormat="1" ht="25" customHeight="1">
      <c r="B106" s="27" t="s">
        <v>30</v>
      </c>
      <c r="C106" s="28"/>
      <c r="D106" s="28"/>
      <c r="E106" s="28"/>
      <c r="F106" s="133"/>
      <c r="G106" s="97"/>
      <c r="H106" s="124"/>
      <c r="I106" s="115"/>
      <c r="J106" s="115"/>
      <c r="K106" s="115"/>
      <c r="L106" s="115"/>
      <c r="M106" s="115"/>
      <c r="N106" s="115"/>
      <c r="O106" s="115"/>
      <c r="P106" s="115"/>
      <c r="Q106" s="115"/>
      <c r="R106" s="115"/>
      <c r="S106" s="115"/>
      <c r="T106" s="115"/>
      <c r="U106" s="115"/>
      <c r="V106" s="115"/>
      <c r="W106" s="115">
        <v>2800</v>
      </c>
      <c r="X106" s="115"/>
      <c r="Y106" s="115"/>
      <c r="Z106" s="115"/>
      <c r="AA106" s="115"/>
      <c r="AB106" s="115"/>
      <c r="AC106" s="115"/>
      <c r="AD106" s="116"/>
      <c r="AE106" s="120">
        <f t="shared" si="14"/>
        <v>2800</v>
      </c>
      <c r="AF106" s="16"/>
      <c r="AG106" s="16"/>
      <c r="AH106" s="16"/>
      <c r="AI106" s="16"/>
      <c r="AJ106" s="16"/>
      <c r="AK106" s="16"/>
      <c r="AL106" s="16"/>
      <c r="AM106" s="16"/>
      <c r="AN106" s="16"/>
      <c r="AO106" s="16"/>
    </row>
    <row r="107" spans="2:41" s="11" customFormat="1" ht="25" customHeight="1">
      <c r="B107" s="27" t="s">
        <v>30</v>
      </c>
      <c r="C107" s="28"/>
      <c r="D107" s="28"/>
      <c r="E107" s="28"/>
      <c r="F107" s="133"/>
      <c r="G107" s="97"/>
      <c r="H107" s="124"/>
      <c r="I107" s="115"/>
      <c r="J107" s="115"/>
      <c r="K107" s="115"/>
      <c r="L107" s="115"/>
      <c r="M107" s="115"/>
      <c r="N107" s="115"/>
      <c r="O107" s="115"/>
      <c r="P107" s="115"/>
      <c r="Q107" s="115"/>
      <c r="R107" s="115"/>
      <c r="S107" s="115"/>
      <c r="T107" s="115"/>
      <c r="U107" s="115"/>
      <c r="V107" s="115"/>
      <c r="W107" s="115"/>
      <c r="X107" s="115">
        <v>1100</v>
      </c>
      <c r="Y107" s="115"/>
      <c r="Z107" s="115"/>
      <c r="AA107" s="115"/>
      <c r="AB107" s="115"/>
      <c r="AC107" s="115"/>
      <c r="AD107" s="116"/>
      <c r="AE107" s="120">
        <f t="shared" si="14"/>
        <v>1100</v>
      </c>
      <c r="AF107" s="16"/>
      <c r="AG107" s="16"/>
      <c r="AH107" s="16"/>
      <c r="AI107" s="16"/>
      <c r="AJ107" s="16"/>
      <c r="AK107" s="16"/>
      <c r="AL107" s="16"/>
      <c r="AM107" s="16"/>
      <c r="AN107" s="16"/>
      <c r="AO107" s="16"/>
    </row>
    <row r="108" spans="2:41" s="11" customFormat="1" ht="25" customHeight="1" thickBot="1">
      <c r="B108" s="27" t="s">
        <v>30</v>
      </c>
      <c r="C108" s="28"/>
      <c r="D108" s="28"/>
      <c r="E108" s="28"/>
      <c r="F108" s="133"/>
      <c r="G108" s="97"/>
      <c r="H108" s="125"/>
      <c r="I108" s="117"/>
      <c r="J108" s="117"/>
      <c r="K108" s="117"/>
      <c r="L108" s="117"/>
      <c r="M108" s="117"/>
      <c r="N108" s="117"/>
      <c r="O108" s="117"/>
      <c r="P108" s="117"/>
      <c r="Q108" s="117"/>
      <c r="R108" s="117"/>
      <c r="S108" s="117"/>
      <c r="T108" s="117"/>
      <c r="U108" s="117"/>
      <c r="V108" s="117"/>
      <c r="W108" s="117"/>
      <c r="X108" s="117"/>
      <c r="Y108" s="117">
        <v>8500</v>
      </c>
      <c r="Z108" s="117"/>
      <c r="AA108" s="117"/>
      <c r="AB108" s="117"/>
      <c r="AC108" s="117"/>
      <c r="AD108" s="118"/>
      <c r="AE108" s="121">
        <f t="shared" si="14"/>
        <v>8500</v>
      </c>
      <c r="AF108" s="16"/>
      <c r="AG108" s="16"/>
      <c r="AH108" s="16"/>
      <c r="AI108" s="16"/>
      <c r="AJ108" s="16"/>
      <c r="AK108" s="16"/>
      <c r="AL108" s="16"/>
      <c r="AM108" s="16"/>
      <c r="AN108" s="16"/>
      <c r="AO108" s="16"/>
    </row>
    <row r="109" spans="2:41" s="6" customFormat="1" ht="30" customHeight="1" thickTop="1" thickBot="1">
      <c r="B109" s="126" t="s">
        <v>3</v>
      </c>
      <c r="C109" s="127"/>
      <c r="D109" s="127"/>
      <c r="E109" s="128"/>
      <c r="F109" s="129"/>
      <c r="G109" s="130" t="s">
        <v>43</v>
      </c>
      <c r="H109" s="108">
        <f t="shared" ref="H109:AE109" si="15">SUM(H102:H108)</f>
        <v>61700</v>
      </c>
      <c r="I109" s="109">
        <f>SUM(I102:I108)</f>
        <v>0</v>
      </c>
      <c r="J109" s="109">
        <f t="shared" si="15"/>
        <v>0</v>
      </c>
      <c r="K109" s="109">
        <f t="shared" si="15"/>
        <v>0</v>
      </c>
      <c r="L109" s="109">
        <f t="shared" si="15"/>
        <v>0</v>
      </c>
      <c r="M109" s="109">
        <f t="shared" si="15"/>
        <v>0</v>
      </c>
      <c r="N109" s="109">
        <f t="shared" si="15"/>
        <v>0</v>
      </c>
      <c r="O109" s="109">
        <f t="shared" si="15"/>
        <v>0</v>
      </c>
      <c r="P109" s="109">
        <f t="shared" si="15"/>
        <v>0</v>
      </c>
      <c r="Q109" s="109">
        <f t="shared" si="15"/>
        <v>0</v>
      </c>
      <c r="R109" s="109">
        <f t="shared" si="15"/>
        <v>0</v>
      </c>
      <c r="S109" s="109">
        <f t="shared" si="15"/>
        <v>0</v>
      </c>
      <c r="T109" s="109">
        <f t="shared" si="15"/>
        <v>0</v>
      </c>
      <c r="U109" s="109">
        <f t="shared" si="15"/>
        <v>0</v>
      </c>
      <c r="V109" s="109">
        <f t="shared" si="15"/>
        <v>0</v>
      </c>
      <c r="W109" s="109">
        <f t="shared" si="15"/>
        <v>2800</v>
      </c>
      <c r="X109" s="109">
        <f t="shared" si="15"/>
        <v>1100</v>
      </c>
      <c r="Y109" s="109">
        <f t="shared" si="15"/>
        <v>8500</v>
      </c>
      <c r="Z109" s="109">
        <f t="shared" si="15"/>
        <v>0</v>
      </c>
      <c r="AA109" s="109">
        <f t="shared" si="15"/>
        <v>0</v>
      </c>
      <c r="AB109" s="109">
        <f t="shared" si="15"/>
        <v>0</v>
      </c>
      <c r="AC109" s="109">
        <f t="shared" si="15"/>
        <v>0</v>
      </c>
      <c r="AD109" s="110">
        <f t="shared" si="15"/>
        <v>0</v>
      </c>
      <c r="AE109" s="111">
        <f t="shared" si="15"/>
        <v>74100</v>
      </c>
      <c r="AF109" s="18"/>
      <c r="AG109" s="18"/>
      <c r="AH109" s="18"/>
      <c r="AI109" s="18"/>
      <c r="AJ109" s="18"/>
      <c r="AK109" s="18"/>
      <c r="AL109" s="18"/>
      <c r="AM109" s="18"/>
      <c r="AN109" s="18"/>
      <c r="AO109" s="18"/>
    </row>
    <row r="110" spans="2:41" s="7" customFormat="1" ht="25" customHeight="1">
      <c r="B110" s="156" t="s">
        <v>69</v>
      </c>
      <c r="C110" s="157"/>
      <c r="D110" s="157"/>
      <c r="E110" s="157"/>
      <c r="F110" s="157"/>
      <c r="G110" s="157"/>
      <c r="H110" s="157"/>
      <c r="I110" s="157"/>
      <c r="J110" s="157"/>
      <c r="K110" s="157"/>
      <c r="L110" s="157"/>
      <c r="M110" s="157"/>
      <c r="N110" s="157"/>
      <c r="O110" s="157"/>
      <c r="P110" s="157"/>
      <c r="Q110" s="157"/>
      <c r="R110" s="157"/>
      <c r="S110" s="158"/>
      <c r="T110" s="158"/>
      <c r="U110" s="158"/>
      <c r="V110" s="158"/>
      <c r="W110" s="158"/>
      <c r="X110" s="158"/>
      <c r="Y110" s="158"/>
      <c r="Z110" s="158"/>
      <c r="AA110" s="158"/>
      <c r="AB110" s="158"/>
      <c r="AC110" s="158"/>
      <c r="AD110" s="158"/>
      <c r="AE110" s="159"/>
      <c r="AF110" s="14"/>
      <c r="AG110" s="14"/>
      <c r="AH110" s="14"/>
      <c r="AI110" s="14"/>
      <c r="AJ110" s="14"/>
      <c r="AK110" s="14"/>
      <c r="AL110" s="14"/>
      <c r="AM110" s="14"/>
      <c r="AN110" s="14"/>
      <c r="AO110" s="14"/>
    </row>
    <row r="111" spans="2:41" s="7" customFormat="1" ht="25" customHeight="1">
      <c r="B111" s="23" t="s">
        <v>32</v>
      </c>
      <c r="C111" s="24"/>
      <c r="D111" s="24"/>
      <c r="E111" s="24"/>
      <c r="F111" s="131"/>
      <c r="G111" s="132"/>
      <c r="H111" s="122" t="str">
        <f>TEXT($F$5,"MMM-YYYY")</f>
        <v>Jan-2027</v>
      </c>
      <c r="I111" s="104" t="str">
        <f>TEXT(EDATE($F$5,1),"MMM-yyyy")</f>
        <v>Feb-2027</v>
      </c>
      <c r="J111" s="105" t="str">
        <f>TEXT(EDATE($F$5,2),"MMM-yyyy")</f>
        <v>Mar-2027</v>
      </c>
      <c r="K111" s="105" t="str">
        <f>TEXT(EDATE($F$5,3),"MMM-yyyy")</f>
        <v>Apr-2027</v>
      </c>
      <c r="L111" s="105" t="str">
        <f>TEXT(EDATE($F$5,4),"MMM-yyyy")</f>
        <v>May-2027</v>
      </c>
      <c r="M111" s="105" t="str">
        <f>TEXT(EDATE($F$5,5),"MMM-yyyy")</f>
        <v>Jun-2027</v>
      </c>
      <c r="N111" s="105" t="str">
        <f>TEXT(EDATE($F$5,6),"MMM-yyyyy")</f>
        <v>Jul-2027</v>
      </c>
      <c r="O111" s="105" t="str">
        <f>TEXT(EDATE($F$5,7),"MMM-yyyy")</f>
        <v>Aug-2027</v>
      </c>
      <c r="P111" s="105" t="str">
        <f>TEXT(EDATE($F$5,8),"MMM-yyyy")</f>
        <v>Sep-2027</v>
      </c>
      <c r="Q111" s="105" t="str">
        <f>TEXT(EDATE($F$5,9),"MMM-yyyy")</f>
        <v>Oct-2027</v>
      </c>
      <c r="R111" s="105" t="str">
        <f>TEXT(EDATE($F$5,10),"MMM-yyyy")</f>
        <v>Nov-2027</v>
      </c>
      <c r="S111" s="105" t="str">
        <f>TEXT(EDATE($F$5,11),"MMM-yyyy")</f>
        <v>Dec-2027</v>
      </c>
      <c r="T111" s="105" t="str">
        <f>TEXT(EDATE($F$5,12),"MMM-yyyy")</f>
        <v>Jan-2028</v>
      </c>
      <c r="U111" s="105" t="str">
        <f>TEXT(EDATE($F$5,13),"MMM-yyyy")</f>
        <v>Feb-2028</v>
      </c>
      <c r="V111" s="105" t="str">
        <f>TEXT(EDATE($F$5,14),"MMM-yyyy")</f>
        <v>Mar-2028</v>
      </c>
      <c r="W111" s="105" t="str">
        <f>TEXT(EDATE($F$5,15),"MMM-yyyy")</f>
        <v>Apr-2028</v>
      </c>
      <c r="X111" s="105" t="str">
        <f>TEXT(EDATE($F$5,16),"MMM-yyyy")</f>
        <v>May-2028</v>
      </c>
      <c r="Y111" s="105" t="str">
        <f>TEXT(EDATE($F$5,17),"MMM-yyyy")</f>
        <v>Jun-2028</v>
      </c>
      <c r="Z111" s="105" t="str">
        <f>TEXT(EDATE($F$5,18),"MMM-yyyy")</f>
        <v>Jul-2028</v>
      </c>
      <c r="AA111" s="105" t="str">
        <f>TEXT(EDATE($F$5,19),"MMM-yyyy")</f>
        <v>Aug-2028</v>
      </c>
      <c r="AB111" s="105" t="str">
        <f>TEXT(EDATE($F$5,20),"MMM-yyyy")</f>
        <v>Sep-2028</v>
      </c>
      <c r="AC111" s="105" t="str">
        <f>TEXT(EDATE($F$5,21),"MMM-yyyy")</f>
        <v>Oct-2028</v>
      </c>
      <c r="AD111" s="106" t="str">
        <f>TEXT(EDATE($F$5,22),"MMM-yyyy")</f>
        <v>Nov-2028</v>
      </c>
      <c r="AE111" s="107" t="s">
        <v>20</v>
      </c>
      <c r="AF111" s="15"/>
      <c r="AG111" s="15"/>
      <c r="AH111" s="15"/>
      <c r="AI111" s="15"/>
      <c r="AJ111" s="15"/>
      <c r="AK111" s="15"/>
      <c r="AL111" s="15"/>
      <c r="AM111" s="15"/>
      <c r="AN111" s="15"/>
      <c r="AO111" s="15"/>
    </row>
    <row r="112" spans="2:41" s="11" customFormat="1" ht="25" customHeight="1">
      <c r="B112" s="27" t="s">
        <v>26</v>
      </c>
      <c r="C112" s="28"/>
      <c r="D112" s="28"/>
      <c r="E112" s="28"/>
      <c r="F112" s="133"/>
      <c r="G112" s="97"/>
      <c r="H112" s="123">
        <v>18000</v>
      </c>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4"/>
      <c r="AE112" s="119">
        <f>SUM(H112:AD112)</f>
        <v>18000</v>
      </c>
      <c r="AF112" s="16"/>
      <c r="AG112" s="16"/>
      <c r="AH112" s="16"/>
      <c r="AI112" s="16"/>
      <c r="AJ112" s="16"/>
      <c r="AK112" s="16"/>
      <c r="AL112" s="16"/>
      <c r="AM112" s="16"/>
      <c r="AN112" s="16"/>
      <c r="AO112" s="16"/>
    </row>
    <row r="113" spans="2:41" s="11" customFormat="1" ht="25" customHeight="1">
      <c r="B113" s="27" t="s">
        <v>27</v>
      </c>
      <c r="C113" s="28"/>
      <c r="D113" s="28"/>
      <c r="E113" s="28"/>
      <c r="F113" s="133"/>
      <c r="G113" s="97"/>
      <c r="H113" s="124">
        <v>26000</v>
      </c>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6"/>
      <c r="AE113" s="120">
        <f t="shared" ref="AE113:AE118" si="16">SUM(H113:AD113)</f>
        <v>26000</v>
      </c>
      <c r="AF113" s="17"/>
      <c r="AG113" s="17"/>
      <c r="AH113" s="16"/>
      <c r="AI113" s="16"/>
      <c r="AJ113" s="16"/>
      <c r="AK113" s="16"/>
      <c r="AL113" s="16"/>
      <c r="AM113" s="16"/>
      <c r="AN113" s="16"/>
      <c r="AO113" s="16"/>
    </row>
    <row r="114" spans="2:41" s="11" customFormat="1" ht="25" customHeight="1">
      <c r="B114" s="27" t="s">
        <v>28</v>
      </c>
      <c r="C114" s="28"/>
      <c r="D114" s="28"/>
      <c r="E114" s="28"/>
      <c r="F114" s="133"/>
      <c r="G114" s="97"/>
      <c r="H114" s="124">
        <v>14500</v>
      </c>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6"/>
      <c r="AE114" s="120">
        <f t="shared" si="16"/>
        <v>14500</v>
      </c>
      <c r="AF114" s="16"/>
      <c r="AG114" s="16"/>
      <c r="AH114" s="16"/>
      <c r="AI114" s="16"/>
      <c r="AJ114" s="16"/>
      <c r="AK114" s="16"/>
      <c r="AL114" s="16"/>
      <c r="AM114" s="16"/>
      <c r="AN114" s="16"/>
      <c r="AO114" s="16"/>
    </row>
    <row r="115" spans="2:41" s="11" customFormat="1" ht="25" customHeight="1">
      <c r="B115" s="27" t="s">
        <v>29</v>
      </c>
      <c r="C115" s="28"/>
      <c r="D115" s="28"/>
      <c r="E115" s="28"/>
      <c r="F115" s="133"/>
      <c r="G115" s="97"/>
      <c r="H115" s="124">
        <v>3200</v>
      </c>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6"/>
      <c r="AE115" s="120">
        <f t="shared" si="16"/>
        <v>3200</v>
      </c>
      <c r="AF115" s="16"/>
      <c r="AG115" s="16"/>
      <c r="AH115" s="16"/>
      <c r="AI115" s="16"/>
      <c r="AJ115" s="16"/>
      <c r="AK115" s="16"/>
      <c r="AL115" s="16"/>
      <c r="AM115" s="16"/>
      <c r="AN115" s="16"/>
      <c r="AO115" s="16"/>
    </row>
    <row r="116" spans="2:41" s="11" customFormat="1" ht="25" customHeight="1">
      <c r="B116" s="27" t="s">
        <v>30</v>
      </c>
      <c r="C116" s="28"/>
      <c r="D116" s="28"/>
      <c r="E116" s="28"/>
      <c r="F116" s="133"/>
      <c r="G116" s="97"/>
      <c r="H116" s="124"/>
      <c r="I116" s="115"/>
      <c r="J116" s="115"/>
      <c r="K116" s="115"/>
      <c r="L116" s="115"/>
      <c r="M116" s="115"/>
      <c r="N116" s="115"/>
      <c r="O116" s="115"/>
      <c r="P116" s="115"/>
      <c r="Q116" s="115"/>
      <c r="R116" s="115"/>
      <c r="S116" s="115"/>
      <c r="T116" s="115"/>
      <c r="U116" s="115"/>
      <c r="V116" s="115"/>
      <c r="W116" s="115">
        <v>2800</v>
      </c>
      <c r="X116" s="115"/>
      <c r="Y116" s="115"/>
      <c r="Z116" s="115"/>
      <c r="AA116" s="115"/>
      <c r="AB116" s="115"/>
      <c r="AC116" s="115"/>
      <c r="AD116" s="116"/>
      <c r="AE116" s="120">
        <f t="shared" si="16"/>
        <v>2800</v>
      </c>
      <c r="AF116" s="16"/>
      <c r="AG116" s="16"/>
      <c r="AH116" s="16"/>
      <c r="AI116" s="16"/>
      <c r="AJ116" s="16"/>
      <c r="AK116" s="16"/>
      <c r="AL116" s="16"/>
      <c r="AM116" s="16"/>
      <c r="AN116" s="16"/>
      <c r="AO116" s="16"/>
    </row>
    <row r="117" spans="2:41" s="11" customFormat="1" ht="25" customHeight="1">
      <c r="B117" s="27" t="s">
        <v>30</v>
      </c>
      <c r="C117" s="28"/>
      <c r="D117" s="28"/>
      <c r="E117" s="28"/>
      <c r="F117" s="133"/>
      <c r="G117" s="97"/>
      <c r="H117" s="124"/>
      <c r="I117" s="115"/>
      <c r="J117" s="115"/>
      <c r="K117" s="115"/>
      <c r="L117" s="115"/>
      <c r="M117" s="115"/>
      <c r="N117" s="115"/>
      <c r="O117" s="115"/>
      <c r="P117" s="115"/>
      <c r="Q117" s="115"/>
      <c r="R117" s="115"/>
      <c r="S117" s="115"/>
      <c r="T117" s="115"/>
      <c r="U117" s="115"/>
      <c r="V117" s="115"/>
      <c r="W117" s="115"/>
      <c r="X117" s="115">
        <v>1100</v>
      </c>
      <c r="Y117" s="115"/>
      <c r="Z117" s="115"/>
      <c r="AA117" s="115"/>
      <c r="AB117" s="115"/>
      <c r="AC117" s="115"/>
      <c r="AD117" s="116"/>
      <c r="AE117" s="120">
        <f t="shared" si="16"/>
        <v>1100</v>
      </c>
      <c r="AF117" s="16"/>
      <c r="AG117" s="16"/>
      <c r="AH117" s="16"/>
      <c r="AI117" s="16"/>
      <c r="AJ117" s="16"/>
      <c r="AK117" s="16"/>
      <c r="AL117" s="16"/>
      <c r="AM117" s="16"/>
      <c r="AN117" s="16"/>
      <c r="AO117" s="16"/>
    </row>
    <row r="118" spans="2:41" s="11" customFormat="1" ht="25" customHeight="1" thickBot="1">
      <c r="B118" s="27" t="s">
        <v>30</v>
      </c>
      <c r="C118" s="28"/>
      <c r="D118" s="28"/>
      <c r="E118" s="28"/>
      <c r="F118" s="133"/>
      <c r="G118" s="97"/>
      <c r="H118" s="125"/>
      <c r="I118" s="117"/>
      <c r="J118" s="117"/>
      <c r="K118" s="117"/>
      <c r="L118" s="117"/>
      <c r="M118" s="117"/>
      <c r="N118" s="117"/>
      <c r="O118" s="117"/>
      <c r="P118" s="117"/>
      <c r="Q118" s="117"/>
      <c r="R118" s="117"/>
      <c r="S118" s="117"/>
      <c r="T118" s="117"/>
      <c r="U118" s="117"/>
      <c r="V118" s="117"/>
      <c r="W118" s="117"/>
      <c r="X118" s="117"/>
      <c r="Y118" s="117">
        <v>8500</v>
      </c>
      <c r="Z118" s="117"/>
      <c r="AA118" s="117"/>
      <c r="AB118" s="117"/>
      <c r="AC118" s="117"/>
      <c r="AD118" s="118"/>
      <c r="AE118" s="121">
        <f t="shared" si="16"/>
        <v>8500</v>
      </c>
      <c r="AF118" s="16"/>
      <c r="AG118" s="16"/>
      <c r="AH118" s="16"/>
      <c r="AI118" s="16"/>
      <c r="AJ118" s="16"/>
      <c r="AK118" s="16"/>
      <c r="AL118" s="16"/>
      <c r="AM118" s="16"/>
      <c r="AN118" s="16"/>
      <c r="AO118" s="16"/>
    </row>
    <row r="119" spans="2:41" s="6" customFormat="1" ht="30" customHeight="1" thickTop="1" thickBot="1">
      <c r="B119" s="126" t="s">
        <v>3</v>
      </c>
      <c r="C119" s="127"/>
      <c r="D119" s="127"/>
      <c r="E119" s="128"/>
      <c r="F119" s="129"/>
      <c r="G119" s="130" t="s">
        <v>43</v>
      </c>
      <c r="H119" s="108">
        <f t="shared" ref="H119:AE119" si="17">SUM(H112:H118)</f>
        <v>61700</v>
      </c>
      <c r="I119" s="109">
        <f t="shared" si="17"/>
        <v>0</v>
      </c>
      <c r="J119" s="109">
        <f t="shared" si="17"/>
        <v>0</v>
      </c>
      <c r="K119" s="109">
        <f t="shared" si="17"/>
        <v>0</v>
      </c>
      <c r="L119" s="109">
        <f t="shared" si="17"/>
        <v>0</v>
      </c>
      <c r="M119" s="109">
        <f t="shared" si="17"/>
        <v>0</v>
      </c>
      <c r="N119" s="109">
        <f t="shared" si="17"/>
        <v>0</v>
      </c>
      <c r="O119" s="109">
        <f t="shared" si="17"/>
        <v>0</v>
      </c>
      <c r="P119" s="109">
        <f t="shared" si="17"/>
        <v>0</v>
      </c>
      <c r="Q119" s="109">
        <f t="shared" si="17"/>
        <v>0</v>
      </c>
      <c r="R119" s="109">
        <f t="shared" si="17"/>
        <v>0</v>
      </c>
      <c r="S119" s="109">
        <f t="shared" si="17"/>
        <v>0</v>
      </c>
      <c r="T119" s="109">
        <f t="shared" si="17"/>
        <v>0</v>
      </c>
      <c r="U119" s="109">
        <f t="shared" si="17"/>
        <v>0</v>
      </c>
      <c r="V119" s="109">
        <f t="shared" si="17"/>
        <v>0</v>
      </c>
      <c r="W119" s="109">
        <f t="shared" si="17"/>
        <v>2800</v>
      </c>
      <c r="X119" s="109">
        <f t="shared" si="17"/>
        <v>1100</v>
      </c>
      <c r="Y119" s="109">
        <f t="shared" si="17"/>
        <v>8500</v>
      </c>
      <c r="Z119" s="109">
        <f t="shared" si="17"/>
        <v>0</v>
      </c>
      <c r="AA119" s="109">
        <f t="shared" si="17"/>
        <v>0</v>
      </c>
      <c r="AB119" s="109">
        <f t="shared" si="17"/>
        <v>0</v>
      </c>
      <c r="AC119" s="109">
        <f t="shared" si="17"/>
        <v>0</v>
      </c>
      <c r="AD119" s="110">
        <f t="shared" si="17"/>
        <v>0</v>
      </c>
      <c r="AE119" s="111">
        <f t="shared" si="17"/>
        <v>74100</v>
      </c>
      <c r="AF119" s="18"/>
      <c r="AG119" s="18"/>
      <c r="AH119" s="18"/>
      <c r="AI119" s="18"/>
      <c r="AJ119" s="18"/>
      <c r="AK119" s="18"/>
      <c r="AL119" s="18"/>
      <c r="AM119" s="18"/>
      <c r="AN119" s="18"/>
      <c r="AO119" s="18"/>
    </row>
    <row r="120" spans="2:41" s="7" customFormat="1" ht="25" customHeight="1">
      <c r="B120" s="156" t="s">
        <v>70</v>
      </c>
      <c r="C120" s="157"/>
      <c r="D120" s="157"/>
      <c r="E120" s="157"/>
      <c r="F120" s="157"/>
      <c r="G120" s="157"/>
      <c r="H120" s="157"/>
      <c r="I120" s="157"/>
      <c r="J120" s="157"/>
      <c r="K120" s="157"/>
      <c r="L120" s="157"/>
      <c r="M120" s="157"/>
      <c r="N120" s="157"/>
      <c r="O120" s="157"/>
      <c r="P120" s="157"/>
      <c r="Q120" s="157"/>
      <c r="R120" s="157"/>
      <c r="S120" s="158"/>
      <c r="T120" s="158"/>
      <c r="U120" s="158"/>
      <c r="V120" s="158"/>
      <c r="W120" s="158"/>
      <c r="X120" s="158"/>
      <c r="Y120" s="158"/>
      <c r="Z120" s="158"/>
      <c r="AA120" s="158"/>
      <c r="AB120" s="158"/>
      <c r="AC120" s="158"/>
      <c r="AD120" s="158"/>
      <c r="AE120" s="159"/>
      <c r="AF120" s="14"/>
      <c r="AG120" s="14"/>
      <c r="AH120" s="14"/>
      <c r="AI120" s="14"/>
      <c r="AJ120" s="14"/>
      <c r="AK120" s="14"/>
      <c r="AL120" s="14"/>
      <c r="AM120" s="14"/>
      <c r="AN120" s="14"/>
      <c r="AO120" s="14"/>
    </row>
    <row r="121" spans="2:41" s="7" customFormat="1" ht="25" customHeight="1">
      <c r="B121" s="23" t="s">
        <v>32</v>
      </c>
      <c r="C121" s="24"/>
      <c r="D121" s="24"/>
      <c r="E121" s="24"/>
      <c r="F121" s="131"/>
      <c r="G121" s="132"/>
      <c r="H121" s="122" t="str">
        <f>TEXT($F$5,"MMM-YYYY")</f>
        <v>Jan-2027</v>
      </c>
      <c r="I121" s="104" t="str">
        <f>TEXT(EDATE($F$5,1),"MMM-yyyy")</f>
        <v>Feb-2027</v>
      </c>
      <c r="J121" s="105" t="str">
        <f>TEXT(EDATE($F$5,2),"MMM-yyyy")</f>
        <v>Mar-2027</v>
      </c>
      <c r="K121" s="105" t="str">
        <f>TEXT(EDATE($F$5,3),"MMM-yyyy")</f>
        <v>Apr-2027</v>
      </c>
      <c r="L121" s="105" t="str">
        <f>TEXT(EDATE($F$5,4),"MMM-yyyy")</f>
        <v>May-2027</v>
      </c>
      <c r="M121" s="105" t="str">
        <f>TEXT(EDATE($F$5,5),"MMM-yyyy")</f>
        <v>Jun-2027</v>
      </c>
      <c r="N121" s="105" t="str">
        <f>TEXT(EDATE($F$5,6),"MMM-yyyyy")</f>
        <v>Jul-2027</v>
      </c>
      <c r="O121" s="105" t="str">
        <f>TEXT(EDATE($F$5,7),"MMM-yyyy")</f>
        <v>Aug-2027</v>
      </c>
      <c r="P121" s="105" t="str">
        <f>TEXT(EDATE($F$5,8),"MMM-yyyy")</f>
        <v>Sep-2027</v>
      </c>
      <c r="Q121" s="105" t="str">
        <f>TEXT(EDATE($F$5,9),"MMM-yyyy")</f>
        <v>Oct-2027</v>
      </c>
      <c r="R121" s="105" t="str">
        <f>TEXT(EDATE($F$5,10),"MMM-yyyy")</f>
        <v>Nov-2027</v>
      </c>
      <c r="S121" s="105" t="str">
        <f>TEXT(EDATE($F$5,11),"MMM-yyyy")</f>
        <v>Dec-2027</v>
      </c>
      <c r="T121" s="105" t="str">
        <f>TEXT(EDATE($F$5,12),"MMM-yyyy")</f>
        <v>Jan-2028</v>
      </c>
      <c r="U121" s="105" t="str">
        <f>TEXT(EDATE($F$5,13),"MMM-yyyy")</f>
        <v>Feb-2028</v>
      </c>
      <c r="V121" s="105" t="str">
        <f>TEXT(EDATE($F$5,14),"MMM-yyyy")</f>
        <v>Mar-2028</v>
      </c>
      <c r="W121" s="105" t="str">
        <f>TEXT(EDATE($F$5,15),"MMM-yyyy")</f>
        <v>Apr-2028</v>
      </c>
      <c r="X121" s="105" t="str">
        <f>TEXT(EDATE($F$5,16),"MMM-yyyy")</f>
        <v>May-2028</v>
      </c>
      <c r="Y121" s="105" t="str">
        <f>TEXT(EDATE($F$5,17),"MMM-yyyy")</f>
        <v>Jun-2028</v>
      </c>
      <c r="Z121" s="105" t="str">
        <f>TEXT(EDATE($F$5,18),"MMM-yyyy")</f>
        <v>Jul-2028</v>
      </c>
      <c r="AA121" s="105" t="str">
        <f>TEXT(EDATE($F$5,19),"MMM-yyyy")</f>
        <v>Aug-2028</v>
      </c>
      <c r="AB121" s="105" t="str">
        <f>TEXT(EDATE($F$5,20),"MMM-yyyy")</f>
        <v>Sep-2028</v>
      </c>
      <c r="AC121" s="105" t="str">
        <f>TEXT(EDATE($F$5,21),"MMM-yyyy")</f>
        <v>Oct-2028</v>
      </c>
      <c r="AD121" s="106" t="str">
        <f>TEXT(EDATE($F$5,22),"MMM-yyyy")</f>
        <v>Nov-2028</v>
      </c>
      <c r="AE121" s="107" t="s">
        <v>20</v>
      </c>
      <c r="AF121" s="15"/>
      <c r="AG121" s="15"/>
      <c r="AH121" s="15"/>
      <c r="AI121" s="15"/>
      <c r="AJ121" s="15"/>
      <c r="AK121" s="15"/>
      <c r="AL121" s="15"/>
      <c r="AM121" s="15"/>
      <c r="AN121" s="15"/>
      <c r="AO121" s="15"/>
    </row>
    <row r="122" spans="2:41" s="11" customFormat="1" ht="25" customHeight="1">
      <c r="B122" s="27" t="s">
        <v>26</v>
      </c>
      <c r="C122" s="28"/>
      <c r="D122" s="28"/>
      <c r="E122" s="28"/>
      <c r="F122" s="133"/>
      <c r="G122" s="97"/>
      <c r="H122" s="123">
        <v>18000</v>
      </c>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4"/>
      <c r="AE122" s="119">
        <f>SUM(H122:AD122)</f>
        <v>18000</v>
      </c>
      <c r="AF122" s="16"/>
      <c r="AG122" s="16"/>
      <c r="AH122" s="16"/>
      <c r="AI122" s="16"/>
      <c r="AJ122" s="16"/>
      <c r="AK122" s="16"/>
      <c r="AL122" s="16"/>
      <c r="AM122" s="16"/>
      <c r="AN122" s="16"/>
      <c r="AO122" s="16"/>
    </row>
    <row r="123" spans="2:41" s="11" customFormat="1" ht="25" customHeight="1">
      <c r="B123" s="27" t="s">
        <v>27</v>
      </c>
      <c r="C123" s="28"/>
      <c r="D123" s="28"/>
      <c r="E123" s="28"/>
      <c r="F123" s="133"/>
      <c r="G123" s="97"/>
      <c r="H123" s="124">
        <v>26000</v>
      </c>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6"/>
      <c r="AE123" s="120">
        <f t="shared" ref="AE123:AE128" si="18">SUM(H123:AD123)</f>
        <v>26000</v>
      </c>
      <c r="AF123" s="17"/>
      <c r="AG123" s="17"/>
      <c r="AH123" s="16"/>
      <c r="AI123" s="16"/>
      <c r="AJ123" s="16"/>
      <c r="AK123" s="16"/>
      <c r="AL123" s="16"/>
      <c r="AM123" s="16"/>
      <c r="AN123" s="16"/>
      <c r="AO123" s="16"/>
    </row>
    <row r="124" spans="2:41" s="11" customFormat="1" ht="25" customHeight="1">
      <c r="B124" s="27" t="s">
        <v>28</v>
      </c>
      <c r="C124" s="28"/>
      <c r="D124" s="28"/>
      <c r="E124" s="28"/>
      <c r="F124" s="133"/>
      <c r="G124" s="97"/>
      <c r="H124" s="124">
        <v>14500</v>
      </c>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6"/>
      <c r="AE124" s="120">
        <f t="shared" si="18"/>
        <v>14500</v>
      </c>
      <c r="AF124" s="16"/>
      <c r="AG124" s="16"/>
      <c r="AH124" s="16"/>
      <c r="AI124" s="16"/>
      <c r="AJ124" s="16"/>
      <c r="AK124" s="16"/>
      <c r="AL124" s="16"/>
      <c r="AM124" s="16"/>
      <c r="AN124" s="16"/>
      <c r="AO124" s="16"/>
    </row>
    <row r="125" spans="2:41" s="11" customFormat="1" ht="25" customHeight="1">
      <c r="B125" s="27" t="s">
        <v>29</v>
      </c>
      <c r="C125" s="28"/>
      <c r="D125" s="28"/>
      <c r="E125" s="28"/>
      <c r="F125" s="133"/>
      <c r="G125" s="97"/>
      <c r="H125" s="124">
        <v>3200</v>
      </c>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6"/>
      <c r="AE125" s="120">
        <f t="shared" si="18"/>
        <v>3200</v>
      </c>
      <c r="AF125" s="16"/>
      <c r="AG125" s="16"/>
      <c r="AH125" s="16"/>
      <c r="AI125" s="16"/>
      <c r="AJ125" s="16"/>
      <c r="AK125" s="16"/>
      <c r="AL125" s="16"/>
      <c r="AM125" s="16"/>
      <c r="AN125" s="16"/>
      <c r="AO125" s="16"/>
    </row>
    <row r="126" spans="2:41" s="11" customFormat="1" ht="25" customHeight="1">
      <c r="B126" s="27" t="s">
        <v>30</v>
      </c>
      <c r="C126" s="28"/>
      <c r="D126" s="28"/>
      <c r="E126" s="28"/>
      <c r="F126" s="133"/>
      <c r="G126" s="97"/>
      <c r="H126" s="124"/>
      <c r="I126" s="115"/>
      <c r="J126" s="115"/>
      <c r="K126" s="115"/>
      <c r="L126" s="115"/>
      <c r="M126" s="115"/>
      <c r="N126" s="115"/>
      <c r="O126" s="115"/>
      <c r="P126" s="115"/>
      <c r="Q126" s="115"/>
      <c r="R126" s="115"/>
      <c r="S126" s="115"/>
      <c r="T126" s="115"/>
      <c r="U126" s="115"/>
      <c r="V126" s="115"/>
      <c r="W126" s="115">
        <v>2800</v>
      </c>
      <c r="X126" s="115"/>
      <c r="Y126" s="115"/>
      <c r="Z126" s="115"/>
      <c r="AA126" s="115"/>
      <c r="AB126" s="115"/>
      <c r="AC126" s="115"/>
      <c r="AD126" s="116"/>
      <c r="AE126" s="120">
        <f t="shared" si="18"/>
        <v>2800</v>
      </c>
      <c r="AF126" s="16"/>
      <c r="AG126" s="16"/>
      <c r="AH126" s="16"/>
      <c r="AI126" s="16"/>
      <c r="AJ126" s="16"/>
      <c r="AK126" s="16"/>
      <c r="AL126" s="16"/>
      <c r="AM126" s="16"/>
      <c r="AN126" s="16"/>
      <c r="AO126" s="16"/>
    </row>
    <row r="127" spans="2:41" s="11" customFormat="1" ht="25" customHeight="1">
      <c r="B127" s="27" t="s">
        <v>30</v>
      </c>
      <c r="C127" s="28"/>
      <c r="D127" s="28"/>
      <c r="E127" s="28"/>
      <c r="F127" s="133"/>
      <c r="G127" s="97"/>
      <c r="H127" s="124"/>
      <c r="I127" s="115"/>
      <c r="J127" s="115"/>
      <c r="K127" s="115"/>
      <c r="L127" s="115"/>
      <c r="M127" s="115"/>
      <c r="N127" s="115"/>
      <c r="O127" s="115"/>
      <c r="P127" s="115"/>
      <c r="Q127" s="115"/>
      <c r="R127" s="115"/>
      <c r="S127" s="115"/>
      <c r="T127" s="115"/>
      <c r="U127" s="115"/>
      <c r="V127" s="115"/>
      <c r="W127" s="115"/>
      <c r="X127" s="115">
        <v>1100</v>
      </c>
      <c r="Y127" s="115"/>
      <c r="Z127" s="115"/>
      <c r="AA127" s="115"/>
      <c r="AB127" s="115"/>
      <c r="AC127" s="115"/>
      <c r="AD127" s="116"/>
      <c r="AE127" s="120">
        <f t="shared" si="18"/>
        <v>1100</v>
      </c>
      <c r="AF127" s="16"/>
      <c r="AG127" s="16"/>
      <c r="AH127" s="16"/>
      <c r="AI127" s="16"/>
      <c r="AJ127" s="16"/>
      <c r="AK127" s="16"/>
      <c r="AL127" s="16"/>
      <c r="AM127" s="16"/>
      <c r="AN127" s="16"/>
      <c r="AO127" s="16"/>
    </row>
    <row r="128" spans="2:41" s="11" customFormat="1" ht="25" customHeight="1" thickBot="1">
      <c r="B128" s="27" t="s">
        <v>30</v>
      </c>
      <c r="C128" s="28"/>
      <c r="D128" s="28"/>
      <c r="E128" s="28"/>
      <c r="F128" s="133"/>
      <c r="G128" s="97"/>
      <c r="H128" s="125"/>
      <c r="I128" s="117"/>
      <c r="J128" s="117"/>
      <c r="K128" s="117"/>
      <c r="L128" s="117"/>
      <c r="M128" s="117"/>
      <c r="N128" s="117"/>
      <c r="O128" s="117"/>
      <c r="P128" s="117"/>
      <c r="Q128" s="117"/>
      <c r="R128" s="117"/>
      <c r="S128" s="117"/>
      <c r="T128" s="117"/>
      <c r="U128" s="117"/>
      <c r="V128" s="117"/>
      <c r="W128" s="117"/>
      <c r="X128" s="117"/>
      <c r="Y128" s="117">
        <v>8500</v>
      </c>
      <c r="Z128" s="117"/>
      <c r="AA128" s="117"/>
      <c r="AB128" s="117"/>
      <c r="AC128" s="117"/>
      <c r="AD128" s="118"/>
      <c r="AE128" s="121">
        <f t="shared" si="18"/>
        <v>8500</v>
      </c>
      <c r="AF128" s="16"/>
      <c r="AG128" s="16"/>
      <c r="AH128" s="16"/>
      <c r="AI128" s="16"/>
      <c r="AJ128" s="16"/>
      <c r="AK128" s="16"/>
      <c r="AL128" s="16"/>
      <c r="AM128" s="16"/>
      <c r="AN128" s="16"/>
      <c r="AO128" s="16"/>
    </row>
    <row r="129" spans="1:41" s="6" customFormat="1" ht="30" customHeight="1" thickTop="1" thickBot="1">
      <c r="B129" s="126" t="s">
        <v>3</v>
      </c>
      <c r="C129" s="127"/>
      <c r="D129" s="127"/>
      <c r="E129" s="128"/>
      <c r="F129" s="129"/>
      <c r="G129" s="130" t="s">
        <v>43</v>
      </c>
      <c r="H129" s="108">
        <f>SUM(H122:H128)</f>
        <v>61700</v>
      </c>
      <c r="I129" s="109">
        <f t="shared" ref="I129:AE129" si="19">SUM(I122:I128)</f>
        <v>0</v>
      </c>
      <c r="J129" s="109">
        <f t="shared" si="19"/>
        <v>0</v>
      </c>
      <c r="K129" s="109">
        <f t="shared" si="19"/>
        <v>0</v>
      </c>
      <c r="L129" s="109">
        <f t="shared" si="19"/>
        <v>0</v>
      </c>
      <c r="M129" s="109">
        <f t="shared" si="19"/>
        <v>0</v>
      </c>
      <c r="N129" s="109">
        <f t="shared" si="19"/>
        <v>0</v>
      </c>
      <c r="O129" s="109">
        <f t="shared" si="19"/>
        <v>0</v>
      </c>
      <c r="P129" s="109">
        <f t="shared" si="19"/>
        <v>0</v>
      </c>
      <c r="Q129" s="109">
        <f t="shared" si="19"/>
        <v>0</v>
      </c>
      <c r="R129" s="109">
        <f t="shared" si="19"/>
        <v>0</v>
      </c>
      <c r="S129" s="109">
        <f t="shared" si="19"/>
        <v>0</v>
      </c>
      <c r="T129" s="109">
        <f t="shared" si="19"/>
        <v>0</v>
      </c>
      <c r="U129" s="109">
        <f t="shared" si="19"/>
        <v>0</v>
      </c>
      <c r="V129" s="109">
        <f t="shared" si="19"/>
        <v>0</v>
      </c>
      <c r="W129" s="109">
        <f t="shared" si="19"/>
        <v>2800</v>
      </c>
      <c r="X129" s="109">
        <f t="shared" si="19"/>
        <v>1100</v>
      </c>
      <c r="Y129" s="109">
        <f t="shared" si="19"/>
        <v>8500</v>
      </c>
      <c r="Z129" s="109">
        <f t="shared" si="19"/>
        <v>0</v>
      </c>
      <c r="AA129" s="109">
        <f t="shared" si="19"/>
        <v>0</v>
      </c>
      <c r="AB129" s="109">
        <f t="shared" si="19"/>
        <v>0</v>
      </c>
      <c r="AC129" s="109">
        <f t="shared" si="19"/>
        <v>0</v>
      </c>
      <c r="AD129" s="110">
        <f t="shared" si="19"/>
        <v>0</v>
      </c>
      <c r="AE129" s="111">
        <f t="shared" si="19"/>
        <v>74100</v>
      </c>
      <c r="AF129" s="18"/>
      <c r="AG129" s="18"/>
      <c r="AH129" s="18"/>
      <c r="AI129" s="18"/>
      <c r="AJ129" s="18"/>
      <c r="AK129" s="18"/>
      <c r="AL129" s="18"/>
      <c r="AM129" s="18"/>
      <c r="AN129" s="18"/>
      <c r="AO129" s="18"/>
    </row>
    <row r="130" spans="1:41" s="6" customFormat="1" ht="10" customHeight="1">
      <c r="H130" s="69"/>
      <c r="AF130" s="82"/>
    </row>
    <row r="131" spans="1:41" s="6" customFormat="1" ht="26" customHeight="1">
      <c r="B131" s="136" t="s">
        <v>37</v>
      </c>
      <c r="H131" s="69"/>
      <c r="AF131" s="82"/>
    </row>
    <row r="132" spans="1:41" s="6" customFormat="1" ht="40" customHeight="1">
      <c r="B132" s="137" t="s">
        <v>34</v>
      </c>
      <c r="C132" s="141">
        <f>AF97</f>
        <v>779400</v>
      </c>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41" s="6" customFormat="1" ht="40" customHeight="1">
      <c r="B133" s="137" t="s">
        <v>33</v>
      </c>
      <c r="C133" s="141">
        <f>AE109+AE119+AE129</f>
        <v>222300</v>
      </c>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row>
    <row r="134" spans="1:41" s="6" customFormat="1" ht="40" customHeight="1" thickBot="1">
      <c r="B134" s="142" t="s">
        <v>38</v>
      </c>
      <c r="C134" s="143">
        <f>(C132+C133)*0.1</f>
        <v>100170</v>
      </c>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row>
    <row r="135" spans="1:41" s="6" customFormat="1" ht="40" customHeight="1" thickTop="1" thickBot="1">
      <c r="B135" s="144" t="s">
        <v>20</v>
      </c>
      <c r="C135" s="145">
        <f>SUM(C132:C134)</f>
        <v>1101870</v>
      </c>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row>
    <row r="136" spans="1:41" s="20" customFormat="1"/>
    <row r="137" spans="1:41" customFormat="1" ht="50" customHeight="1">
      <c r="B137" s="171" t="s">
        <v>0</v>
      </c>
      <c r="C137" s="171"/>
      <c r="D137" s="171"/>
      <c r="E137" s="171"/>
      <c r="F137" s="171"/>
      <c r="G137" s="171"/>
      <c r="H137" s="171"/>
      <c r="I137" s="171"/>
      <c r="J137" s="171"/>
      <c r="K137" s="171"/>
      <c r="L137" s="171"/>
      <c r="M137" s="171"/>
    </row>
    <row r="138" spans="1:41">
      <c r="A138" s="19"/>
    </row>
    <row r="139" spans="1:41">
      <c r="A139" s="19"/>
    </row>
    <row r="140" spans="1:41">
      <c r="A140" s="19"/>
    </row>
    <row r="141" spans="1:41">
      <c r="A141" s="19"/>
    </row>
    <row r="142" spans="1:41">
      <c r="A142" s="19"/>
    </row>
    <row r="143" spans="1:41">
      <c r="A143" s="19"/>
    </row>
    <row r="144" spans="1:41">
      <c r="A144" s="19"/>
    </row>
    <row r="145" spans="1:1">
      <c r="A145" s="19"/>
    </row>
    <row r="146" spans="1:1">
      <c r="A146" s="19"/>
    </row>
    <row r="147" spans="1:1">
      <c r="A147" s="19"/>
    </row>
    <row r="148" spans="1:1">
      <c r="A148" s="19"/>
    </row>
    <row r="149" spans="1:1">
      <c r="A149" s="19"/>
    </row>
    <row r="150" spans="1:1">
      <c r="A150" s="19"/>
    </row>
    <row r="151" spans="1:1">
      <c r="A151" s="19"/>
    </row>
    <row r="152" spans="1:1" ht="21" customHeight="1">
      <c r="A152" s="19"/>
    </row>
    <row r="155" spans="1:1" ht="42" customHeight="1"/>
  </sheetData>
  <mergeCells count="1">
    <mergeCell ref="B137:M137"/>
  </mergeCells>
  <phoneticPr fontId="2" type="noConversion"/>
  <hyperlinks>
    <hyperlink ref="B137:M137" r:id="rId1" display="CLICK HERE TO CREATE IN SMARTSHEET" xr:uid="{C9F72CC0-3B52-644D-84CA-45B8DB5DD87B}"/>
  </hyperlinks>
  <pageMargins left="0.4" right="0.4" top="0.4" bottom="0.4" header="0" footer="0"/>
  <pageSetup scale="30" fitToHeight="0" orientation="landscape" verticalDpi="0" r:id="rId2"/>
  <rowBreaks count="2" manualBreakCount="2">
    <brk id="30" max="16383" man="1"/>
    <brk id="82" max="16383" man="1"/>
  </rowBreaks>
  <ignoredErrors>
    <ignoredError sqref="AE36:AE4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PMO Resource Planning</vt:lpstr>
      <vt:lpstr>- Disclaimer -</vt:lpstr>
      <vt:lpstr>'PMO Resource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2022-04-18T16:50:47Z</dcterms:modified>
</cp:coreProperties>
</file>