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2eba328ab996dff9/Work/Smartsheet_Publishing/Templates for Update/Human Resource Management/"/>
    </mc:Choice>
  </mc:AlternateContent>
  <xr:revisionPtr revIDLastSave="0" documentId="8_{F9ABC728-4ECB-4E7F-8D58-FE16C8CA09C7}" xr6:coauthVersionLast="46" xr6:coauthVersionMax="46" xr10:uidLastSave="{00000000-0000-0000-0000-000000000000}"/>
  <bookViews>
    <workbookView xWindow="-120" yWindow="-120" windowWidth="29040" windowHeight="15840" tabRatio="500" xr2:uid="{00000000-000D-0000-FFFF-FFFF00000000}"/>
  </bookViews>
  <sheets>
    <sheet name="Dashboard Payroll" sheetId="1" r:id="rId1"/>
    <sheet name="DATA" sheetId="2" r:id="rId2"/>
    <sheet name="- Disclaimer -" sheetId="3" r:id="rId3"/>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80" i="2" l="1"/>
  <c r="K7" i="1"/>
  <c r="G80" i="2"/>
  <c r="K5" i="1"/>
  <c r="P12" i="2"/>
  <c r="P11" i="2"/>
  <c r="P10" i="2"/>
  <c r="P9" i="2"/>
  <c r="P8" i="2"/>
  <c r="P7" i="2"/>
  <c r="P6" i="2"/>
  <c r="P5" i="2"/>
  <c r="P4" i="2"/>
  <c r="P3" i="2"/>
  <c r="M3" i="2"/>
  <c r="M18" i="2"/>
  <c r="P18" i="2"/>
  <c r="Q18" i="2"/>
  <c r="M19" i="2"/>
  <c r="P19" i="2"/>
  <c r="Q19" i="2"/>
  <c r="M20" i="2"/>
  <c r="P20" i="2"/>
  <c r="Q20" i="2"/>
  <c r="M21" i="2"/>
  <c r="P21" i="2"/>
  <c r="Q21" i="2"/>
  <c r="M22" i="2"/>
  <c r="P22" i="2"/>
  <c r="Q22" i="2"/>
  <c r="M23" i="2"/>
  <c r="P23" i="2"/>
  <c r="Q23" i="2"/>
  <c r="M24" i="2"/>
  <c r="P24" i="2"/>
  <c r="Q24" i="2"/>
  <c r="M25" i="2"/>
  <c r="P25" i="2"/>
  <c r="Q25" i="2"/>
  <c r="M26" i="2"/>
  <c r="P26" i="2"/>
  <c r="Q26" i="2"/>
  <c r="M27" i="2"/>
  <c r="P27" i="2"/>
  <c r="Q27" i="2"/>
  <c r="M28" i="2"/>
  <c r="P28" i="2"/>
  <c r="Q28" i="2"/>
  <c r="M17" i="2"/>
  <c r="P17" i="2"/>
  <c r="Q17" i="2"/>
  <c r="O28" i="2"/>
  <c r="O27" i="2"/>
  <c r="O26" i="2"/>
  <c r="O25" i="2"/>
  <c r="O24" i="2"/>
  <c r="O23" i="2"/>
  <c r="O22" i="2"/>
  <c r="O21" i="2"/>
  <c r="O20" i="2"/>
  <c r="O19" i="2"/>
  <c r="O18" i="2"/>
  <c r="O17" i="2"/>
  <c r="N28" i="2"/>
  <c r="N27" i="2"/>
  <c r="N26" i="2"/>
  <c r="N25" i="2"/>
  <c r="N24" i="2"/>
  <c r="N23" i="2"/>
  <c r="N22" i="2"/>
  <c r="N21" i="2"/>
  <c r="N20" i="2"/>
  <c r="N19" i="2"/>
  <c r="N18" i="2"/>
  <c r="N17" i="2"/>
  <c r="H80" i="2"/>
  <c r="I80" i="2"/>
  <c r="J80" i="2"/>
  <c r="J83" i="2"/>
  <c r="M4" i="2"/>
  <c r="M5" i="2"/>
  <c r="M6" i="2"/>
  <c r="M7" i="2"/>
  <c r="M8" i="2"/>
  <c r="M9" i="2"/>
  <c r="M10" i="2"/>
  <c r="M11" i="2"/>
  <c r="M12" i="2"/>
  <c r="M13" i="2"/>
</calcChain>
</file>

<file path=xl/sharedStrings.xml><?xml version="1.0" encoding="utf-8"?>
<sst xmlns="http://schemas.openxmlformats.org/spreadsheetml/2006/main" count="212" uniqueCount="132">
  <si>
    <t>EMPLOYEE ID</t>
  </si>
  <si>
    <t>EMPLOYEE NAME</t>
  </si>
  <si>
    <t>DATE OF HIRE</t>
  </si>
  <si>
    <t>DEPARTMENT</t>
  </si>
  <si>
    <t>Traffic</t>
  </si>
  <si>
    <t>Web Development</t>
  </si>
  <si>
    <t>Research</t>
  </si>
  <si>
    <t>Production</t>
  </si>
  <si>
    <t>Media Buying</t>
  </si>
  <si>
    <t>Finance &amp; Accounts</t>
  </si>
  <si>
    <t>Creative</t>
  </si>
  <si>
    <t>Account Planning</t>
  </si>
  <si>
    <t>Account Service</t>
  </si>
  <si>
    <t>HR &amp; Facilities</t>
  </si>
  <si>
    <t>IT</t>
  </si>
  <si>
    <t>Management</t>
  </si>
  <si>
    <t>SALARY</t>
  </si>
  <si>
    <t>BONUS</t>
  </si>
  <si>
    <t>OVERTIME</t>
  </si>
  <si>
    <t>GRAND TOTAL</t>
  </si>
  <si>
    <t xml:space="preserve"> </t>
  </si>
  <si>
    <t>Mgmt Smith 1</t>
  </si>
  <si>
    <t>Mgmt Smith 2</t>
  </si>
  <si>
    <t>Mgmt Smith 3</t>
  </si>
  <si>
    <t>Mgmt Smith 4</t>
  </si>
  <si>
    <t>AccSvc Smith 1</t>
  </si>
  <si>
    <t>AccSvc Smith 2</t>
  </si>
  <si>
    <t>AccSvc Smith 3</t>
  </si>
  <si>
    <t>AccSvc Smith 4</t>
  </si>
  <si>
    <t>AccSvc Smith 5</t>
  </si>
  <si>
    <t>AccSvc Smith 6</t>
  </si>
  <si>
    <t>AccSvc Smith 7</t>
  </si>
  <si>
    <t>AccSvc Smith 8</t>
  </si>
  <si>
    <t>AccSvc Smith 9</t>
  </si>
  <si>
    <t>AccSvc Smith 10</t>
  </si>
  <si>
    <t>AccSvc Smith 11</t>
  </si>
  <si>
    <t>AccPln Smith 1</t>
  </si>
  <si>
    <t>AccPln Smith 2</t>
  </si>
  <si>
    <t>AccPln Smith 3</t>
  </si>
  <si>
    <t>AccPln Smith 4</t>
  </si>
  <si>
    <t>AccPln Smith 5</t>
  </si>
  <si>
    <t>AccPln Smith 6</t>
  </si>
  <si>
    <t>AccPln Smith 7</t>
  </si>
  <si>
    <t>AccPln Smith 8</t>
  </si>
  <si>
    <t>Crea Smith 1</t>
  </si>
  <si>
    <t>Crea Smith 2</t>
  </si>
  <si>
    <t>Crea Smith 3</t>
  </si>
  <si>
    <t>Crea Smith 4</t>
  </si>
  <si>
    <t>Crea Smith 5</t>
  </si>
  <si>
    <t>Crea Smith 6</t>
  </si>
  <si>
    <t>Crea Smith 7</t>
  </si>
  <si>
    <t>Crea Smith 8</t>
  </si>
  <si>
    <t>Crea Smith 9</t>
  </si>
  <si>
    <t>FA Smith 1</t>
  </si>
  <si>
    <t>FA Smith 2</t>
  </si>
  <si>
    <t>FA Smith 3</t>
  </si>
  <si>
    <t>FA Smith 4</t>
  </si>
  <si>
    <t>MB Smith 1</t>
  </si>
  <si>
    <t>MB Smith 2</t>
  </si>
  <si>
    <t>MB Smith 3</t>
  </si>
  <si>
    <t>MB Smith 4</t>
  </si>
  <si>
    <t>MB Smith 5</t>
  </si>
  <si>
    <t>MB Smith 6</t>
  </si>
  <si>
    <t>Pro Smith 1</t>
  </si>
  <si>
    <t>Pro Smith 2</t>
  </si>
  <si>
    <t>Pro Smith 3</t>
  </si>
  <si>
    <t>Pro Smith 4</t>
  </si>
  <si>
    <t>Pro Smith 5</t>
  </si>
  <si>
    <t>Pro Smith 6</t>
  </si>
  <si>
    <t>Pro Smith 7</t>
  </si>
  <si>
    <t>Pro Smith 8</t>
  </si>
  <si>
    <t>Pro Smith 9</t>
  </si>
  <si>
    <t>Pro Smith 10</t>
  </si>
  <si>
    <t>Pro Smith 11</t>
  </si>
  <si>
    <t>Pro Smith 12</t>
  </si>
  <si>
    <t>Pro Smith 13</t>
  </si>
  <si>
    <t>Pro Smith 14</t>
  </si>
  <si>
    <t>HRF Smith 1</t>
  </si>
  <si>
    <t>HRF Smith 2</t>
  </si>
  <si>
    <t>HRF Smith 3</t>
  </si>
  <si>
    <t>HRF Smith 4</t>
  </si>
  <si>
    <t>Res Smith 1</t>
  </si>
  <si>
    <t>Res Smith 2</t>
  </si>
  <si>
    <t>Res Smith 3</t>
  </si>
  <si>
    <t>Res Smith 4</t>
  </si>
  <si>
    <t>Web Smith 1</t>
  </si>
  <si>
    <t>Web Smith 2</t>
  </si>
  <si>
    <t>Web Smith 3</t>
  </si>
  <si>
    <t>Web Smith 4</t>
  </si>
  <si>
    <t>Web Smith 5</t>
  </si>
  <si>
    <t>IT Smith 1</t>
  </si>
  <si>
    <t>IT Smith 2</t>
  </si>
  <si>
    <t>IT Smith 3</t>
  </si>
  <si>
    <t>IT Smith 4</t>
  </si>
  <si>
    <t>Traf Smith 1</t>
  </si>
  <si>
    <t>Traf Smith 2</t>
  </si>
  <si>
    <t>Traf Smith 3</t>
  </si>
  <si>
    <t>Traf Smith 4</t>
  </si>
  <si>
    <t>EMPLOYEE SALARY RANGE</t>
  </si>
  <si>
    <t>&lt; 20K</t>
  </si>
  <si>
    <t>20K &lt; 30K</t>
  </si>
  <si>
    <t>30K &lt; 40K</t>
  </si>
  <si>
    <t>50K &lt; 60K</t>
  </si>
  <si>
    <t>40K &lt; 50K</t>
  </si>
  <si>
    <t>60K &lt; 70K</t>
  </si>
  <si>
    <t>70K &lt; 80K</t>
  </si>
  <si>
    <t>80K &lt; 90K</t>
  </si>
  <si>
    <t>90K &lt; 100K</t>
  </si>
  <si>
    <t>&gt; 100K</t>
  </si>
  <si>
    <t>DEPARTMENT BREAKDOWN</t>
  </si>
  <si>
    <t>EMPLOYEES</t>
  </si>
  <si>
    <t>AVG SALARY</t>
  </si>
  <si>
    <t>DEPT</t>
  </si>
  <si>
    <t>DASHBOARD PAYROLL TEMPLATE</t>
  </si>
  <si>
    <t>DASHBOARD PAYROLL DATA</t>
  </si>
  <si>
    <t>SICK DAYS USED</t>
  </si>
  <si>
    <t>PERFORMANCE SCORE
( 1 – 10 )</t>
  </si>
  <si>
    <t>PERFORMANCE SCORE OVERVIEW</t>
  </si>
  <si>
    <t>1</t>
  </si>
  <si>
    <t>2</t>
  </si>
  <si>
    <t>3</t>
  </si>
  <si>
    <t>4</t>
  </si>
  <si>
    <t>5</t>
  </si>
  <si>
    <t>6</t>
  </si>
  <si>
    <t>7</t>
  </si>
  <si>
    <t>8</t>
  </si>
  <si>
    <t>9</t>
  </si>
  <si>
    <t>10</t>
  </si>
  <si>
    <t>AVERAGE 
PERFORMANCE 
SCORE</t>
  </si>
  <si>
    <t>AVERAGE 
SICK DAYS
USED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</si>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</sst>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22"/>
      <color theme="1"/>
      <name val="Century Gothic"/>
      <family val="1"/>
    </font>
    <font>
      <sz val="12"/>
      <color theme="1"/>
      <name val="Century Gothic"/>
      <family val="1"/>
    </font>
    <font>
      <sz val="11"/>
      <color theme="1"/>
      <name val="Century Gothic"/>
      <family val="1"/>
    </font>
    <font>
      <b/>
      <sz val="12"/>
      <color theme="1"/>
      <name val="Century Gothic"/>
      <family val="1"/>
    </font>
    <font>
      <b/>
      <sz val="9"/>
      <color theme="0"/>
      <name val="Century Gothic"/>
      <family val="1"/>
    </font>
    <font>
      <b/>
      <sz val="9"/>
      <color theme="1"/>
      <name val="Century Gothic"/>
      <family val="1"/>
    </font>
    <font>
      <sz val="9"/>
      <color theme="1"/>
      <name val="Century Gothic"/>
      <family val="1"/>
    </font>
    <font>
      <b/>
      <sz val="9"/>
      <color theme="4"/>
      <name val="Century Gothic"/>
      <family val="1"/>
    </font>
    <font>
      <sz val="9"/>
      <color rgb="FF000000"/>
      <name val="Century Gothic"/>
      <family val="1"/>
    </font>
    <font>
      <sz val="72"/>
      <color theme="1"/>
      <name val="Century Gothic"/>
      <family val="1"/>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00BD32"/>
        <bgColor rgb="FF000000"/>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26">
    <xf numFmtId="0" fontId="0" fillId="0" borderId="0"/>
    <xf numFmtId="44"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56">
    <xf numFmtId="0" fontId="0" fillId="0" borderId="0" xfId="0"/>
    <xf numFmtId="0" fontId="3" fillId="0" borderId="0" xfId="0" applyFont="1"/>
    <xf numFmtId="0" fontId="4" fillId="0" borderId="0" xfId="0" applyFont="1" applyAlignment="1">
      <alignment horizontal="center" vertical="center"/>
    </xf>
    <xf numFmtId="0" fontId="3" fillId="0" borderId="0" xfId="0" applyFont="1" applyFill="1"/>
    <xf numFmtId="0" fontId="4" fillId="0" borderId="0" xfId="0" applyFont="1" applyFill="1" applyAlignment="1">
      <alignment horizontal="center" vertical="center"/>
    </xf>
    <xf numFmtId="0" fontId="0" fillId="0" borderId="0" xfId="0" applyFill="1"/>
    <xf numFmtId="0" fontId="5" fillId="0" borderId="0" xfId="0" applyFont="1" applyFill="1" applyAlignment="1">
      <alignment vertical="center"/>
    </xf>
    <xf numFmtId="0" fontId="5" fillId="0" borderId="0" xfId="0" applyFont="1" applyAlignment="1">
      <alignment vertical="center"/>
    </xf>
    <xf numFmtId="0" fontId="0" fillId="0" borderId="0" xfId="0" applyAlignment="1">
      <alignment horizontal="center"/>
    </xf>
    <xf numFmtId="0" fontId="9" fillId="0" borderId="0" xfId="0" applyFont="1"/>
    <xf numFmtId="0" fontId="8" fillId="0" borderId="0" xfId="0" applyFont="1" applyFill="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1" fontId="9" fillId="0" borderId="0" xfId="0" applyNumberFormat="1" applyFont="1" applyAlignment="1">
      <alignment horizontal="center" vertical="center"/>
    </xf>
    <xf numFmtId="0" fontId="9" fillId="0" borderId="0" xfId="0" applyFont="1" applyAlignment="1">
      <alignment horizontal="right" vertical="center"/>
    </xf>
    <xf numFmtId="0" fontId="12"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3" fillId="6" borderId="1" xfId="0" applyFont="1" applyFill="1" applyBorder="1" applyAlignment="1">
      <alignment horizontal="left" vertical="center" indent="1"/>
    </xf>
    <xf numFmtId="164" fontId="14" fillId="0" borderId="1" xfId="1" applyNumberFormat="1" applyFont="1" applyBorder="1" applyAlignment="1">
      <alignment horizontal="center" vertical="center"/>
    </xf>
    <xf numFmtId="0" fontId="14" fillId="0" borderId="1" xfId="0" applyFont="1" applyBorder="1" applyAlignment="1">
      <alignment horizontal="center" vertical="center"/>
    </xf>
    <xf numFmtId="49" fontId="13" fillId="6" borderId="1" xfId="1" applyNumberFormat="1" applyFont="1" applyFill="1" applyBorder="1" applyAlignment="1">
      <alignment horizontal="left" vertical="center" indent="1"/>
    </xf>
    <xf numFmtId="1" fontId="14" fillId="2" borderId="1" xfId="1" applyNumberFormat="1" applyFont="1" applyFill="1" applyBorder="1" applyAlignment="1">
      <alignment horizontal="center" vertical="center"/>
    </xf>
    <xf numFmtId="0" fontId="15" fillId="2" borderId="1" xfId="0" applyNumberFormat="1" applyFont="1" applyFill="1" applyBorder="1" applyAlignment="1">
      <alignment horizontal="left" vertical="center" indent="1"/>
    </xf>
    <xf numFmtId="164" fontId="14" fillId="2" borderId="1" xfId="1" applyNumberFormat="1" applyFont="1" applyFill="1" applyBorder="1" applyAlignment="1">
      <alignment horizontal="center" vertical="center"/>
    </xf>
    <xf numFmtId="0" fontId="14" fillId="0" borderId="0" xfId="0" applyFont="1" applyAlignment="1">
      <alignment vertical="center"/>
    </xf>
    <xf numFmtId="164" fontId="13" fillId="0" borderId="0" xfId="0" applyNumberFormat="1" applyFont="1" applyFill="1" applyAlignment="1">
      <alignment vertical="center"/>
    </xf>
    <xf numFmtId="0" fontId="13" fillId="0" borderId="0" xfId="0" applyFont="1" applyAlignment="1">
      <alignment vertical="center"/>
    </xf>
    <xf numFmtId="0" fontId="13" fillId="0" borderId="0" xfId="0" applyFont="1" applyAlignment="1">
      <alignment horizontal="right" vertical="center"/>
    </xf>
    <xf numFmtId="164" fontId="13" fillId="0" borderId="0" xfId="0" applyNumberFormat="1" applyFont="1" applyAlignment="1">
      <alignment vertical="center"/>
    </xf>
    <xf numFmtId="0" fontId="8" fillId="0" borderId="0" xfId="0" applyFont="1" applyFill="1" applyAlignment="1">
      <alignment horizontal="center" vertical="center"/>
    </xf>
    <xf numFmtId="14" fontId="14" fillId="2" borderId="1" xfId="1" applyNumberFormat="1" applyFont="1" applyFill="1" applyBorder="1" applyAlignment="1">
      <alignment horizontal="center" vertical="center"/>
    </xf>
    <xf numFmtId="0" fontId="14" fillId="0" borderId="0" xfId="0" applyFont="1" applyAlignment="1">
      <alignment horizontal="center" vertical="center"/>
    </xf>
    <xf numFmtId="0" fontId="3" fillId="7" borderId="0" xfId="0" applyFont="1" applyFill="1"/>
    <xf numFmtId="0" fontId="8" fillId="7" borderId="0" xfId="0" applyFont="1" applyFill="1" applyAlignment="1">
      <alignment vertical="center"/>
    </xf>
    <xf numFmtId="0" fontId="9" fillId="7" borderId="0" xfId="0" applyFont="1" applyFill="1"/>
    <xf numFmtId="0" fontId="14" fillId="0" borderId="4" xfId="0" applyFont="1" applyBorder="1" applyAlignment="1">
      <alignment horizontal="left" vertical="center" indent="1"/>
    </xf>
    <xf numFmtId="0" fontId="12" fillId="3" borderId="5" xfId="0" applyFont="1" applyFill="1" applyBorder="1" applyAlignment="1">
      <alignment horizontal="center" vertical="center" wrapText="1"/>
    </xf>
    <xf numFmtId="0" fontId="16" fillId="7" borderId="1" xfId="0" applyFont="1" applyFill="1" applyBorder="1" applyAlignment="1">
      <alignment horizontal="center" vertical="center"/>
    </xf>
    <xf numFmtId="49" fontId="13" fillId="6" borderId="1" xfId="1" applyNumberFormat="1" applyFont="1" applyFill="1" applyBorder="1" applyAlignment="1">
      <alignment horizontal="center" vertical="center"/>
    </xf>
    <xf numFmtId="2" fontId="13" fillId="0" borderId="0" xfId="0" applyNumberFormat="1" applyFont="1" applyAlignment="1">
      <alignment horizontal="center" vertical="center"/>
    </xf>
    <xf numFmtId="0" fontId="9" fillId="7" borderId="0" xfId="0" applyFont="1" applyFill="1" applyAlignment="1">
      <alignment horizontal="right" wrapText="1"/>
    </xf>
    <xf numFmtId="0" fontId="9" fillId="7" borderId="0" xfId="0" applyFont="1" applyFill="1" applyAlignment="1">
      <alignment wrapText="1"/>
    </xf>
    <xf numFmtId="2" fontId="17" fillId="7" borderId="0" xfId="0" applyNumberFormat="1" applyFont="1" applyFill="1" applyAlignment="1">
      <alignment horizontal="left" wrapText="1" indent="1"/>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8" fillId="8" borderId="0" xfId="24" applyFont="1" applyFill="1" applyAlignment="1">
      <alignment horizontal="center" vertical="center" wrapText="1"/>
    </xf>
    <xf numFmtId="0" fontId="3" fillId="0" borderId="6" xfId="25" applyFont="1" applyBorder="1" applyAlignment="1">
      <alignment horizontal="left" vertical="center" wrapText="1" indent="2"/>
    </xf>
    <xf numFmtId="0" fontId="1" fillId="0" borderId="0" xfId="25"/>
  </cellXfs>
  <cellStyles count="26">
    <cellStyle name="Normal 2" xfId="25" xr:uid="{DD4A5591-B441-43E4-98FE-C89C743310BD}"/>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00BD32"/>
      <color rgb="FFFC8637"/>
      <color rgb="FFD81E03"/>
      <color rgb="FF65AEF0"/>
      <color rgb="FF81C653"/>
      <color rgb="FFFFD32B"/>
      <color rgb="FF8A3BC5"/>
      <color rgb="FF532179"/>
      <color rgb="FFA67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NUMBER OF EMPLOYEES PER DEPARTMENT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1"/>
        <c:ser>
          <c:idx val="0"/>
          <c:order val="0"/>
          <c:tx>
            <c:strRef>
              <c:f>DATA!$P$16</c:f>
              <c:strCache>
                <c:ptCount val="1"/>
                <c:pt idx="0">
                  <c:v>EMPLOYEES</c:v>
                </c:pt>
              </c:strCache>
            </c:strRef>
          </c:tx>
          <c:spPr>
            <a:ln>
              <a:noFill/>
            </a:ln>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1-97EB-4D13-AD74-71F697D6A273}"/>
              </c:ext>
            </c:extLst>
          </c:dPt>
          <c:dPt>
            <c:idx val="1"/>
            <c:invertIfNegative val="0"/>
            <c:bubble3D val="0"/>
            <c:spPr>
              <a:solidFill>
                <a:schemeClr val="accent2"/>
              </a:solidFill>
              <a:ln w="19050">
                <a:noFill/>
              </a:ln>
              <a:effectLst/>
            </c:spPr>
            <c:extLst>
              <c:ext xmlns:c16="http://schemas.microsoft.com/office/drawing/2014/chart" uri="{C3380CC4-5D6E-409C-BE32-E72D297353CC}">
                <c16:uniqueId val="{00000003-97EB-4D13-AD74-71F697D6A273}"/>
              </c:ext>
            </c:extLst>
          </c:dPt>
          <c:dPt>
            <c:idx val="2"/>
            <c:invertIfNegative val="0"/>
            <c:bubble3D val="0"/>
            <c:spPr>
              <a:solidFill>
                <a:schemeClr val="accent3"/>
              </a:solidFill>
              <a:ln w="19050">
                <a:noFill/>
              </a:ln>
              <a:effectLst/>
            </c:spPr>
            <c:extLst>
              <c:ext xmlns:c16="http://schemas.microsoft.com/office/drawing/2014/chart" uri="{C3380CC4-5D6E-409C-BE32-E72D297353CC}">
                <c16:uniqueId val="{00000005-97EB-4D13-AD74-71F697D6A273}"/>
              </c:ext>
            </c:extLst>
          </c:dPt>
          <c:dPt>
            <c:idx val="3"/>
            <c:invertIfNegative val="0"/>
            <c:bubble3D val="0"/>
            <c:spPr>
              <a:solidFill>
                <a:schemeClr val="accent4"/>
              </a:solidFill>
              <a:ln w="19050">
                <a:noFill/>
              </a:ln>
              <a:effectLst/>
            </c:spPr>
            <c:extLst>
              <c:ext xmlns:c16="http://schemas.microsoft.com/office/drawing/2014/chart" uri="{C3380CC4-5D6E-409C-BE32-E72D297353CC}">
                <c16:uniqueId val="{00000007-97EB-4D13-AD74-71F697D6A273}"/>
              </c:ext>
            </c:extLst>
          </c:dPt>
          <c:dPt>
            <c:idx val="4"/>
            <c:invertIfNegative val="0"/>
            <c:bubble3D val="0"/>
            <c:spPr>
              <a:solidFill>
                <a:schemeClr val="accent5"/>
              </a:solidFill>
              <a:ln w="19050">
                <a:noFill/>
              </a:ln>
              <a:effectLst/>
            </c:spPr>
            <c:extLst>
              <c:ext xmlns:c16="http://schemas.microsoft.com/office/drawing/2014/chart" uri="{C3380CC4-5D6E-409C-BE32-E72D297353CC}">
                <c16:uniqueId val="{00000009-97EB-4D13-AD74-71F697D6A273}"/>
              </c:ext>
            </c:extLst>
          </c:dPt>
          <c:dPt>
            <c:idx val="5"/>
            <c:invertIfNegative val="0"/>
            <c:bubble3D val="0"/>
            <c:spPr>
              <a:solidFill>
                <a:schemeClr val="accent6"/>
              </a:solidFill>
              <a:ln w="19050">
                <a:noFill/>
              </a:ln>
              <a:effectLst/>
            </c:spPr>
            <c:extLst>
              <c:ext xmlns:c16="http://schemas.microsoft.com/office/drawing/2014/chart" uri="{C3380CC4-5D6E-409C-BE32-E72D297353CC}">
                <c16:uniqueId val="{0000000B-97EB-4D13-AD74-71F697D6A273}"/>
              </c:ext>
            </c:extLst>
          </c:dPt>
          <c:dPt>
            <c:idx val="6"/>
            <c:invertIfNegative val="0"/>
            <c:bubble3D val="0"/>
            <c:spPr>
              <a:solidFill>
                <a:schemeClr val="accent1">
                  <a:lumMod val="60000"/>
                </a:schemeClr>
              </a:solidFill>
              <a:ln w="19050">
                <a:noFill/>
              </a:ln>
              <a:effectLst/>
            </c:spPr>
            <c:extLst>
              <c:ext xmlns:c16="http://schemas.microsoft.com/office/drawing/2014/chart" uri="{C3380CC4-5D6E-409C-BE32-E72D297353CC}">
                <c16:uniqueId val="{0000000D-97EB-4D13-AD74-71F697D6A273}"/>
              </c:ext>
            </c:extLst>
          </c:dPt>
          <c:dPt>
            <c:idx val="7"/>
            <c:invertIfNegative val="0"/>
            <c:bubble3D val="0"/>
            <c:spPr>
              <a:solidFill>
                <a:schemeClr val="accent2">
                  <a:lumMod val="60000"/>
                </a:schemeClr>
              </a:solidFill>
              <a:ln w="19050">
                <a:noFill/>
              </a:ln>
              <a:effectLst/>
            </c:spPr>
            <c:extLst>
              <c:ext xmlns:c16="http://schemas.microsoft.com/office/drawing/2014/chart" uri="{C3380CC4-5D6E-409C-BE32-E72D297353CC}">
                <c16:uniqueId val="{0000000F-97EB-4D13-AD74-71F697D6A273}"/>
              </c:ext>
            </c:extLst>
          </c:dPt>
          <c:dPt>
            <c:idx val="8"/>
            <c:invertIfNegative val="0"/>
            <c:bubble3D val="0"/>
            <c:spPr>
              <a:solidFill>
                <a:schemeClr val="accent3">
                  <a:lumMod val="60000"/>
                </a:schemeClr>
              </a:solidFill>
              <a:ln w="19050">
                <a:noFill/>
              </a:ln>
              <a:effectLst/>
            </c:spPr>
            <c:extLst>
              <c:ext xmlns:c16="http://schemas.microsoft.com/office/drawing/2014/chart" uri="{C3380CC4-5D6E-409C-BE32-E72D297353CC}">
                <c16:uniqueId val="{00000011-97EB-4D13-AD74-71F697D6A273}"/>
              </c:ext>
            </c:extLst>
          </c:dPt>
          <c:dPt>
            <c:idx val="9"/>
            <c:invertIfNegative val="0"/>
            <c:bubble3D val="0"/>
            <c:spPr>
              <a:solidFill>
                <a:schemeClr val="accent4">
                  <a:lumMod val="60000"/>
                </a:schemeClr>
              </a:solidFill>
              <a:ln w="19050">
                <a:noFill/>
              </a:ln>
              <a:effectLst/>
            </c:spPr>
            <c:extLst>
              <c:ext xmlns:c16="http://schemas.microsoft.com/office/drawing/2014/chart" uri="{C3380CC4-5D6E-409C-BE32-E72D297353CC}">
                <c16:uniqueId val="{00000013-97EB-4D13-AD74-71F697D6A273}"/>
              </c:ext>
            </c:extLst>
          </c:dPt>
          <c:dPt>
            <c:idx val="10"/>
            <c:invertIfNegative val="0"/>
            <c:bubble3D val="0"/>
            <c:spPr>
              <a:solidFill>
                <a:schemeClr val="accent5">
                  <a:lumMod val="60000"/>
                </a:schemeClr>
              </a:solidFill>
              <a:ln w="19050">
                <a:noFill/>
              </a:ln>
              <a:effectLst/>
            </c:spPr>
            <c:extLst>
              <c:ext xmlns:c16="http://schemas.microsoft.com/office/drawing/2014/chart" uri="{C3380CC4-5D6E-409C-BE32-E72D297353CC}">
                <c16:uniqueId val="{00000015-97EB-4D13-AD74-71F697D6A273}"/>
              </c:ext>
            </c:extLst>
          </c:dPt>
          <c:dPt>
            <c:idx val="11"/>
            <c:invertIfNegative val="0"/>
            <c:bubble3D val="0"/>
            <c:spPr>
              <a:solidFill>
                <a:schemeClr val="accent6">
                  <a:lumMod val="60000"/>
                </a:schemeClr>
              </a:solidFill>
              <a:ln w="19050">
                <a:noFill/>
              </a:ln>
              <a:effectLst/>
            </c:spPr>
            <c:extLst>
              <c:ext xmlns:c16="http://schemas.microsoft.com/office/drawing/2014/chart" uri="{C3380CC4-5D6E-409C-BE32-E72D297353CC}">
                <c16:uniqueId val="{00000017-97EB-4D13-AD74-71F697D6A273}"/>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DATA!$L$17:$L$28</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DATA!$P$17:$P$28</c:f>
              <c:numCache>
                <c:formatCode>General</c:formatCode>
                <c:ptCount val="12"/>
                <c:pt idx="0">
                  <c:v>4</c:v>
                </c:pt>
                <c:pt idx="1">
                  <c:v>11</c:v>
                </c:pt>
                <c:pt idx="2">
                  <c:v>8</c:v>
                </c:pt>
                <c:pt idx="3">
                  <c:v>9</c:v>
                </c:pt>
                <c:pt idx="4">
                  <c:v>4</c:v>
                </c:pt>
                <c:pt idx="5">
                  <c:v>6</c:v>
                </c:pt>
                <c:pt idx="6">
                  <c:v>14</c:v>
                </c:pt>
                <c:pt idx="7">
                  <c:v>4</c:v>
                </c:pt>
                <c:pt idx="8">
                  <c:v>4</c:v>
                </c:pt>
                <c:pt idx="9">
                  <c:v>5</c:v>
                </c:pt>
                <c:pt idx="10">
                  <c:v>4</c:v>
                </c:pt>
                <c:pt idx="11">
                  <c:v>4</c:v>
                </c:pt>
              </c:numCache>
            </c:numRef>
          </c:val>
          <c:extLst>
            <c:ext xmlns:c16="http://schemas.microsoft.com/office/drawing/2014/chart" uri="{C3380CC4-5D6E-409C-BE32-E72D297353CC}">
              <c16:uniqueId val="{00000018-97EB-4D13-AD74-71F697D6A273}"/>
            </c:ext>
          </c:extLst>
        </c:ser>
        <c:dLbls>
          <c:showLegendKey val="0"/>
          <c:showVal val="0"/>
          <c:showCatName val="0"/>
          <c:showSerName val="0"/>
          <c:showPercent val="0"/>
          <c:showBubbleSize val="0"/>
        </c:dLbls>
        <c:gapWidth val="42"/>
        <c:axId val="61389440"/>
        <c:axId val="61391232"/>
      </c:barChart>
      <c:catAx>
        <c:axId val="6138944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1391232"/>
        <c:crosses val="autoZero"/>
        <c:auto val="1"/>
        <c:lblAlgn val="ctr"/>
        <c:lblOffset val="100"/>
        <c:noMultiLvlLbl val="0"/>
      </c:catAx>
      <c:valAx>
        <c:axId val="61391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13894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SALARY RANGE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1"/>
        <c:ser>
          <c:idx val="0"/>
          <c:order val="0"/>
          <c:tx>
            <c:strRef>
              <c:f>DATA!$M$2</c:f>
              <c:strCache>
                <c:ptCount val="1"/>
              </c:strCache>
            </c:strRef>
          </c:tx>
          <c:spPr>
            <a:solidFill>
              <a:schemeClr val="accent2">
                <a:alpha val="69000"/>
              </a:schemeClr>
            </a:solidFill>
          </c:spPr>
          <c:invertIfNegative val="0"/>
          <c:dPt>
            <c:idx val="0"/>
            <c:invertIfNegative val="0"/>
            <c:bubble3D val="0"/>
            <c:spPr>
              <a:solidFill>
                <a:schemeClr val="accent2">
                  <a:alpha val="69000"/>
                </a:schemeClr>
              </a:solidFill>
              <a:ln>
                <a:noFill/>
              </a:ln>
              <a:effectLst/>
            </c:spPr>
            <c:extLst>
              <c:ext xmlns:c16="http://schemas.microsoft.com/office/drawing/2014/chart" uri="{C3380CC4-5D6E-409C-BE32-E72D297353CC}">
                <c16:uniqueId val="{00000001-102A-40FD-8EBD-7957E441100A}"/>
              </c:ext>
            </c:extLst>
          </c:dPt>
          <c:dPt>
            <c:idx val="1"/>
            <c:invertIfNegative val="0"/>
            <c:bubble3D val="0"/>
            <c:spPr>
              <a:solidFill>
                <a:schemeClr val="accent2">
                  <a:alpha val="69000"/>
                </a:schemeClr>
              </a:solidFill>
              <a:ln>
                <a:noFill/>
              </a:ln>
              <a:effectLst/>
            </c:spPr>
            <c:extLst>
              <c:ext xmlns:c16="http://schemas.microsoft.com/office/drawing/2014/chart" uri="{C3380CC4-5D6E-409C-BE32-E72D297353CC}">
                <c16:uniqueId val="{00000003-102A-40FD-8EBD-7957E441100A}"/>
              </c:ext>
            </c:extLst>
          </c:dPt>
          <c:dPt>
            <c:idx val="2"/>
            <c:invertIfNegative val="0"/>
            <c:bubble3D val="0"/>
            <c:spPr>
              <a:solidFill>
                <a:schemeClr val="accent2">
                  <a:alpha val="69000"/>
                </a:schemeClr>
              </a:solidFill>
              <a:ln>
                <a:noFill/>
              </a:ln>
              <a:effectLst/>
            </c:spPr>
            <c:extLst>
              <c:ext xmlns:c16="http://schemas.microsoft.com/office/drawing/2014/chart" uri="{C3380CC4-5D6E-409C-BE32-E72D297353CC}">
                <c16:uniqueId val="{00000005-102A-40FD-8EBD-7957E441100A}"/>
              </c:ext>
            </c:extLst>
          </c:dPt>
          <c:dPt>
            <c:idx val="3"/>
            <c:invertIfNegative val="0"/>
            <c:bubble3D val="0"/>
            <c:spPr>
              <a:solidFill>
                <a:schemeClr val="accent2">
                  <a:alpha val="69000"/>
                </a:schemeClr>
              </a:solidFill>
              <a:ln>
                <a:noFill/>
              </a:ln>
              <a:effectLst/>
            </c:spPr>
            <c:extLst>
              <c:ext xmlns:c16="http://schemas.microsoft.com/office/drawing/2014/chart" uri="{C3380CC4-5D6E-409C-BE32-E72D297353CC}">
                <c16:uniqueId val="{00000007-102A-40FD-8EBD-7957E441100A}"/>
              </c:ext>
            </c:extLst>
          </c:dPt>
          <c:dPt>
            <c:idx val="4"/>
            <c:invertIfNegative val="0"/>
            <c:bubble3D val="0"/>
            <c:spPr>
              <a:solidFill>
                <a:schemeClr val="accent2">
                  <a:alpha val="69000"/>
                </a:schemeClr>
              </a:solidFill>
              <a:ln>
                <a:noFill/>
              </a:ln>
              <a:effectLst/>
            </c:spPr>
            <c:extLst>
              <c:ext xmlns:c16="http://schemas.microsoft.com/office/drawing/2014/chart" uri="{C3380CC4-5D6E-409C-BE32-E72D297353CC}">
                <c16:uniqueId val="{00000009-102A-40FD-8EBD-7957E441100A}"/>
              </c:ext>
            </c:extLst>
          </c:dPt>
          <c:dPt>
            <c:idx val="5"/>
            <c:invertIfNegative val="0"/>
            <c:bubble3D val="0"/>
            <c:spPr>
              <a:solidFill>
                <a:schemeClr val="accent2">
                  <a:alpha val="69000"/>
                </a:schemeClr>
              </a:solidFill>
              <a:ln>
                <a:noFill/>
              </a:ln>
              <a:effectLst/>
            </c:spPr>
            <c:extLst>
              <c:ext xmlns:c16="http://schemas.microsoft.com/office/drawing/2014/chart" uri="{C3380CC4-5D6E-409C-BE32-E72D297353CC}">
                <c16:uniqueId val="{0000000B-102A-40FD-8EBD-7957E441100A}"/>
              </c:ext>
            </c:extLst>
          </c:dPt>
          <c:dPt>
            <c:idx val="6"/>
            <c:invertIfNegative val="0"/>
            <c:bubble3D val="0"/>
            <c:spPr>
              <a:solidFill>
                <a:schemeClr val="accent2">
                  <a:alpha val="69000"/>
                </a:schemeClr>
              </a:solidFill>
              <a:ln>
                <a:noFill/>
              </a:ln>
              <a:effectLst/>
            </c:spPr>
            <c:extLst>
              <c:ext xmlns:c16="http://schemas.microsoft.com/office/drawing/2014/chart" uri="{C3380CC4-5D6E-409C-BE32-E72D297353CC}">
                <c16:uniqueId val="{0000000D-102A-40FD-8EBD-7957E441100A}"/>
              </c:ext>
            </c:extLst>
          </c:dPt>
          <c:dPt>
            <c:idx val="7"/>
            <c:invertIfNegative val="0"/>
            <c:bubble3D val="0"/>
            <c:spPr>
              <a:solidFill>
                <a:schemeClr val="accent2">
                  <a:alpha val="69000"/>
                </a:schemeClr>
              </a:solidFill>
              <a:ln>
                <a:noFill/>
              </a:ln>
              <a:effectLst/>
            </c:spPr>
            <c:extLst>
              <c:ext xmlns:c16="http://schemas.microsoft.com/office/drawing/2014/chart" uri="{C3380CC4-5D6E-409C-BE32-E72D297353CC}">
                <c16:uniqueId val="{0000000F-102A-40FD-8EBD-7957E441100A}"/>
              </c:ext>
            </c:extLst>
          </c:dPt>
          <c:dPt>
            <c:idx val="8"/>
            <c:invertIfNegative val="0"/>
            <c:bubble3D val="0"/>
            <c:spPr>
              <a:solidFill>
                <a:schemeClr val="accent2">
                  <a:alpha val="69000"/>
                </a:schemeClr>
              </a:solidFill>
              <a:ln>
                <a:noFill/>
              </a:ln>
              <a:effectLst/>
            </c:spPr>
            <c:extLst>
              <c:ext xmlns:c16="http://schemas.microsoft.com/office/drawing/2014/chart" uri="{C3380CC4-5D6E-409C-BE32-E72D297353CC}">
                <c16:uniqueId val="{00000011-102A-40FD-8EBD-7957E441100A}"/>
              </c:ext>
            </c:extLst>
          </c:dPt>
          <c:dPt>
            <c:idx val="9"/>
            <c:invertIfNegative val="0"/>
            <c:bubble3D val="0"/>
            <c:spPr>
              <a:solidFill>
                <a:schemeClr val="accent2">
                  <a:alpha val="69000"/>
                </a:schemeClr>
              </a:solidFill>
              <a:ln>
                <a:noFill/>
              </a:ln>
              <a:effectLst/>
            </c:spPr>
            <c:extLst>
              <c:ext xmlns:c16="http://schemas.microsoft.com/office/drawing/2014/chart" uri="{C3380CC4-5D6E-409C-BE32-E72D297353CC}">
                <c16:uniqueId val="{00000013-102A-40FD-8EBD-7957E441100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DATA!$L$3:$L$12</c:f>
              <c:strCache>
                <c:ptCount val="10"/>
                <c:pt idx="0">
                  <c:v>&lt; 20K</c:v>
                </c:pt>
                <c:pt idx="1">
                  <c:v>20K &lt; 30K</c:v>
                </c:pt>
                <c:pt idx="2">
                  <c:v>30K &lt; 40K</c:v>
                </c:pt>
                <c:pt idx="3">
                  <c:v>40K &lt; 50K</c:v>
                </c:pt>
                <c:pt idx="4">
                  <c:v>50K &lt; 60K</c:v>
                </c:pt>
                <c:pt idx="5">
                  <c:v>60K &lt; 70K</c:v>
                </c:pt>
                <c:pt idx="6">
                  <c:v>70K &lt; 80K</c:v>
                </c:pt>
                <c:pt idx="7">
                  <c:v>80K &lt; 90K</c:v>
                </c:pt>
                <c:pt idx="8">
                  <c:v>90K &lt; 100K</c:v>
                </c:pt>
                <c:pt idx="9">
                  <c:v>&gt; 100K</c:v>
                </c:pt>
              </c:strCache>
            </c:strRef>
          </c:cat>
          <c:val>
            <c:numRef>
              <c:f>DATA!$M$3:$M$12</c:f>
              <c:numCache>
                <c:formatCode>0</c:formatCode>
                <c:ptCount val="10"/>
                <c:pt idx="0">
                  <c:v>0</c:v>
                </c:pt>
                <c:pt idx="1">
                  <c:v>0</c:v>
                </c:pt>
                <c:pt idx="2">
                  <c:v>0</c:v>
                </c:pt>
                <c:pt idx="3">
                  <c:v>39</c:v>
                </c:pt>
                <c:pt idx="4">
                  <c:v>15</c:v>
                </c:pt>
                <c:pt idx="5">
                  <c:v>8</c:v>
                </c:pt>
                <c:pt idx="6">
                  <c:v>11</c:v>
                </c:pt>
                <c:pt idx="7">
                  <c:v>0</c:v>
                </c:pt>
                <c:pt idx="8">
                  <c:v>0</c:v>
                </c:pt>
                <c:pt idx="9">
                  <c:v>4</c:v>
                </c:pt>
              </c:numCache>
            </c:numRef>
          </c:val>
          <c:extLst>
            <c:ext xmlns:c16="http://schemas.microsoft.com/office/drawing/2014/chart" uri="{C3380CC4-5D6E-409C-BE32-E72D297353CC}">
              <c16:uniqueId val="{00000014-102A-40FD-8EBD-7957E441100A}"/>
            </c:ext>
          </c:extLst>
        </c:ser>
        <c:dLbls>
          <c:showLegendKey val="0"/>
          <c:showVal val="0"/>
          <c:showCatName val="0"/>
          <c:showSerName val="0"/>
          <c:showPercent val="0"/>
          <c:showBubbleSize val="0"/>
        </c:dLbls>
        <c:gapWidth val="22"/>
        <c:axId val="74862976"/>
        <c:axId val="74864512"/>
      </c:barChart>
      <c:catAx>
        <c:axId val="748629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4864512"/>
        <c:crosses val="autoZero"/>
        <c:auto val="1"/>
        <c:lblAlgn val="ctr"/>
        <c:lblOffset val="100"/>
        <c:noMultiLvlLbl val="0"/>
      </c:catAx>
      <c:valAx>
        <c:axId val="748645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48629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AVERAGE SALARY BY DEPARTMENT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1"/>
        <c:ser>
          <c:idx val="4"/>
          <c:order val="0"/>
          <c:tx>
            <c:strRef>
              <c:f>DATA!$Q$16</c:f>
              <c:strCache>
                <c:ptCount val="1"/>
                <c:pt idx="0">
                  <c:v>AVG SALARY</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1CC-420D-8776-384F6BA8D3D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1CC-420D-8776-384F6BA8D3D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1CC-420D-8776-384F6BA8D3D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1CC-420D-8776-384F6BA8D3D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1CC-420D-8776-384F6BA8D3D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1CC-420D-8776-384F6BA8D3D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1CC-420D-8776-384F6BA8D3D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1CC-420D-8776-384F6BA8D3D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21CC-420D-8776-384F6BA8D3D4}"/>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21CC-420D-8776-384F6BA8D3D4}"/>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21CC-420D-8776-384F6BA8D3D4}"/>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21CC-420D-8776-384F6BA8D3D4}"/>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Century Gothic" charset="0"/>
                    <a:ea typeface="Century Gothic" charset="0"/>
                    <a:cs typeface="Century Gothic" charset="0"/>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DATA!$L$17:$L$28</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DATA!$Q$17:$Q$28</c:f>
              <c:numCache>
                <c:formatCode>_("$"* #,##0_);_("$"* \(#,##0\);_("$"* "-"??_);_(@_)</c:formatCode>
                <c:ptCount val="12"/>
                <c:pt idx="0">
                  <c:v>275148</c:v>
                </c:pt>
                <c:pt idx="1">
                  <c:v>43091</c:v>
                </c:pt>
                <c:pt idx="2">
                  <c:v>48200</c:v>
                </c:pt>
                <c:pt idx="3">
                  <c:v>59889</c:v>
                </c:pt>
                <c:pt idx="4">
                  <c:v>57000</c:v>
                </c:pt>
                <c:pt idx="5">
                  <c:v>48000</c:v>
                </c:pt>
                <c:pt idx="6">
                  <c:v>43714</c:v>
                </c:pt>
                <c:pt idx="7">
                  <c:v>61000</c:v>
                </c:pt>
                <c:pt idx="8">
                  <c:v>55000</c:v>
                </c:pt>
                <c:pt idx="9">
                  <c:v>75000</c:v>
                </c:pt>
                <c:pt idx="10">
                  <c:v>75000</c:v>
                </c:pt>
                <c:pt idx="11">
                  <c:v>62000</c:v>
                </c:pt>
              </c:numCache>
            </c:numRef>
          </c:val>
          <c:extLst>
            <c:ext xmlns:c16="http://schemas.microsoft.com/office/drawing/2014/chart" uri="{C3380CC4-5D6E-409C-BE32-E72D297353CC}">
              <c16:uniqueId val="{00000018-21CC-420D-8776-384F6BA8D3D4}"/>
            </c:ext>
          </c:extLst>
        </c:ser>
        <c:dLbls>
          <c:showLegendKey val="0"/>
          <c:showVal val="0"/>
          <c:showCatName val="0"/>
          <c:showSerName val="0"/>
          <c:showPercent val="0"/>
          <c:showBubbleSize val="0"/>
        </c:dLbls>
        <c:gapWidth val="22"/>
        <c:axId val="63122048"/>
        <c:axId val="63132032"/>
      </c:barChart>
      <c:catAx>
        <c:axId val="63122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3132032"/>
        <c:crosses val="autoZero"/>
        <c:auto val="1"/>
        <c:lblAlgn val="ctr"/>
        <c:lblOffset val="100"/>
        <c:noMultiLvlLbl val="0"/>
      </c:catAx>
      <c:valAx>
        <c:axId val="6313203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3122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b="0"/>
            </a:pPr>
            <a:r>
              <a:rPr lang="en-US" sz="1400" b="0"/>
              <a:t>SALARY BREAKDOWN BY DEPARTMENT</a:t>
            </a:r>
          </a:p>
        </c:rich>
      </c:tx>
      <c:overlay val="0"/>
      <c:spPr>
        <a:noFill/>
        <a:ln>
          <a:noFill/>
        </a:ln>
        <a:effectLst/>
      </c:spPr>
    </c:title>
    <c:autoTitleDeleted val="0"/>
    <c:plotArea>
      <c:layout/>
      <c:barChart>
        <c:barDir val="bar"/>
        <c:grouping val="stacked"/>
        <c:varyColors val="1"/>
        <c:ser>
          <c:idx val="4"/>
          <c:order val="0"/>
          <c:tx>
            <c:strRef>
              <c:f>DATA!$M$16</c:f>
              <c:strCache>
                <c:ptCount val="1"/>
                <c:pt idx="0">
                  <c:v>SALARY</c:v>
                </c:pt>
              </c:strCache>
            </c:strRef>
          </c:tx>
          <c:spPr>
            <a:solidFill>
              <a:schemeClr val="accent5"/>
            </a:solidFill>
            <a:ln>
              <a:noFill/>
            </a:ln>
            <a:effectLst/>
          </c:spPr>
          <c:invertIfNegative val="0"/>
          <c:cat>
            <c:strRef>
              <c:f>DATA!$L$17:$L$28</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DATA!$M$17:$M$28</c:f>
              <c:numCache>
                <c:formatCode>_("$"* #,##0_);_("$"* \(#,##0\);_("$"* "-"??_);_(@_)</c:formatCode>
                <c:ptCount val="12"/>
                <c:pt idx="0">
                  <c:v>1100591</c:v>
                </c:pt>
                <c:pt idx="1">
                  <c:v>474000</c:v>
                </c:pt>
                <c:pt idx="2">
                  <c:v>385600</c:v>
                </c:pt>
                <c:pt idx="3">
                  <c:v>539000</c:v>
                </c:pt>
                <c:pt idx="4">
                  <c:v>228000</c:v>
                </c:pt>
                <c:pt idx="5">
                  <c:v>288000</c:v>
                </c:pt>
                <c:pt idx="6">
                  <c:v>612000</c:v>
                </c:pt>
                <c:pt idx="7">
                  <c:v>244000</c:v>
                </c:pt>
                <c:pt idx="8">
                  <c:v>220000</c:v>
                </c:pt>
                <c:pt idx="9">
                  <c:v>375000</c:v>
                </c:pt>
                <c:pt idx="10">
                  <c:v>300000</c:v>
                </c:pt>
                <c:pt idx="11">
                  <c:v>248000</c:v>
                </c:pt>
              </c:numCache>
            </c:numRef>
          </c:val>
          <c:extLst>
            <c:ext xmlns:c16="http://schemas.microsoft.com/office/drawing/2014/chart" uri="{C3380CC4-5D6E-409C-BE32-E72D297353CC}">
              <c16:uniqueId val="{00000000-D7A1-4E85-A28D-C26EFA060D56}"/>
            </c:ext>
          </c:extLst>
        </c:ser>
        <c:ser>
          <c:idx val="0"/>
          <c:order val="1"/>
          <c:tx>
            <c:strRef>
              <c:f>DATA!$N$16</c:f>
              <c:strCache>
                <c:ptCount val="1"/>
                <c:pt idx="0">
                  <c:v>BONUS</c:v>
                </c:pt>
              </c:strCache>
            </c:strRef>
          </c:tx>
          <c:spPr>
            <a:solidFill>
              <a:schemeClr val="accent1"/>
            </a:solidFill>
            <a:ln>
              <a:noFill/>
            </a:ln>
            <a:effectLst/>
          </c:spPr>
          <c:invertIfNegative val="0"/>
          <c:cat>
            <c:strRef>
              <c:f>DATA!$L$17:$L$28</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DATA!$N$17:$N$28</c:f>
              <c:numCache>
                <c:formatCode>_("$"* #,##0_);_("$"* \(#,##0\);_("$"* "-"??_);_(@_)</c:formatCode>
                <c:ptCount val="12"/>
                <c:pt idx="0">
                  <c:v>0</c:v>
                </c:pt>
                <c:pt idx="1">
                  <c:v>22000</c:v>
                </c:pt>
                <c:pt idx="2">
                  <c:v>16000</c:v>
                </c:pt>
                <c:pt idx="3">
                  <c:v>18000</c:v>
                </c:pt>
                <c:pt idx="4">
                  <c:v>8000</c:v>
                </c:pt>
                <c:pt idx="5">
                  <c:v>12000</c:v>
                </c:pt>
                <c:pt idx="6">
                  <c:v>28000</c:v>
                </c:pt>
                <c:pt idx="7">
                  <c:v>8000</c:v>
                </c:pt>
                <c:pt idx="8">
                  <c:v>8000</c:v>
                </c:pt>
                <c:pt idx="9">
                  <c:v>10000</c:v>
                </c:pt>
                <c:pt idx="10">
                  <c:v>8000</c:v>
                </c:pt>
                <c:pt idx="11">
                  <c:v>8000</c:v>
                </c:pt>
              </c:numCache>
            </c:numRef>
          </c:val>
          <c:extLst>
            <c:ext xmlns:c16="http://schemas.microsoft.com/office/drawing/2014/chart" uri="{C3380CC4-5D6E-409C-BE32-E72D297353CC}">
              <c16:uniqueId val="{00000001-D7A1-4E85-A28D-C26EFA060D56}"/>
            </c:ext>
          </c:extLst>
        </c:ser>
        <c:ser>
          <c:idx val="1"/>
          <c:order val="2"/>
          <c:tx>
            <c:strRef>
              <c:f>DATA!$O$16</c:f>
              <c:strCache>
                <c:ptCount val="1"/>
                <c:pt idx="0">
                  <c:v>OVERTIME</c:v>
                </c:pt>
              </c:strCache>
            </c:strRef>
          </c:tx>
          <c:spPr>
            <a:solidFill>
              <a:schemeClr val="accent2"/>
            </a:solidFill>
            <a:ln>
              <a:noFill/>
            </a:ln>
            <a:effectLst/>
          </c:spPr>
          <c:invertIfNegative val="0"/>
          <c:cat>
            <c:strRef>
              <c:f>DATA!$L$17:$L$28</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DATA!$O$17:$O$28</c:f>
              <c:numCache>
                <c:formatCode>_("$"* #,##0_);_("$"* \(#,##0\);_("$"* "-"??_);_(@_)</c:formatCode>
                <c:ptCount val="12"/>
                <c:pt idx="0">
                  <c:v>0</c:v>
                </c:pt>
                <c:pt idx="1">
                  <c:v>0</c:v>
                </c:pt>
                <c:pt idx="2">
                  <c:v>0</c:v>
                </c:pt>
                <c:pt idx="3">
                  <c:v>4400</c:v>
                </c:pt>
                <c:pt idx="4">
                  <c:v>0</c:v>
                </c:pt>
                <c:pt idx="5">
                  <c:v>0</c:v>
                </c:pt>
                <c:pt idx="6">
                  <c:v>13500</c:v>
                </c:pt>
                <c:pt idx="7">
                  <c:v>0</c:v>
                </c:pt>
                <c:pt idx="8">
                  <c:v>0</c:v>
                </c:pt>
                <c:pt idx="9">
                  <c:v>0</c:v>
                </c:pt>
                <c:pt idx="10">
                  <c:v>20000</c:v>
                </c:pt>
                <c:pt idx="11">
                  <c:v>0</c:v>
                </c:pt>
              </c:numCache>
            </c:numRef>
          </c:val>
          <c:extLst>
            <c:ext xmlns:c16="http://schemas.microsoft.com/office/drawing/2014/chart" uri="{C3380CC4-5D6E-409C-BE32-E72D297353CC}">
              <c16:uniqueId val="{00000002-D7A1-4E85-A28D-C26EFA060D56}"/>
            </c:ext>
          </c:extLst>
        </c:ser>
        <c:dLbls>
          <c:showLegendKey val="0"/>
          <c:showVal val="0"/>
          <c:showCatName val="0"/>
          <c:showSerName val="0"/>
          <c:showPercent val="0"/>
          <c:showBubbleSize val="0"/>
        </c:dLbls>
        <c:gapWidth val="22"/>
        <c:overlap val="100"/>
        <c:axId val="63157760"/>
        <c:axId val="63159296"/>
      </c:barChart>
      <c:catAx>
        <c:axId val="631577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RU"/>
          </a:p>
        </c:txPr>
        <c:crossAx val="63159296"/>
        <c:crosses val="autoZero"/>
        <c:auto val="1"/>
        <c:lblAlgn val="ctr"/>
        <c:lblOffset val="100"/>
        <c:noMultiLvlLbl val="0"/>
      </c:catAx>
      <c:valAx>
        <c:axId val="6315929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vert="horz"/>
          <a:lstStyle/>
          <a:p>
            <a:pPr>
              <a:defRPr/>
            </a:pPr>
            <a:endParaRPr lang="ru-RU"/>
          </a:p>
        </c:txPr>
        <c:crossAx val="63157760"/>
        <c:crosses val="autoZero"/>
        <c:crossBetween val="between"/>
      </c:valAx>
      <c:spPr>
        <a:noFill/>
        <a:ln>
          <a:noFill/>
        </a:ln>
        <a:effectLst/>
      </c:spPr>
    </c:plotArea>
    <c:legend>
      <c:legendPos val="r"/>
      <c:layout>
        <c:manualLayout>
          <c:xMode val="edge"/>
          <c:yMode val="edge"/>
          <c:x val="0.86018389719113297"/>
          <c:y val="0.42356637238527001"/>
          <c:w val="0.12685013846526899"/>
          <c:h val="0.18339735942098101"/>
        </c:manualLayout>
      </c:layout>
      <c:overlay val="0"/>
      <c:spPr>
        <a:noFill/>
        <a:ln>
          <a:noFill/>
        </a:ln>
        <a:effectLst/>
      </c:spPr>
      <c:txPr>
        <a:bodyPr rot="0" vert="horz"/>
        <a:lstStyle/>
        <a:p>
          <a:pPr>
            <a:defRPr/>
          </a:pPr>
          <a:endParaRPr lang="ru-RU"/>
        </a:p>
      </c:txPr>
    </c:legend>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r>
              <a:rPr lang="en-US" sz="1400" b="0">
                <a:latin typeface="Century Gothic" charset="0"/>
                <a:ea typeface="Century Gothic" charset="0"/>
                <a:cs typeface="Century Gothic" charset="0"/>
              </a:rPr>
              <a:t>PERFORMANCE SCORE OVERVIEW</a:t>
            </a:r>
          </a:p>
        </c:rich>
      </c:tx>
      <c:overlay val="0"/>
      <c:spPr>
        <a:noFill/>
        <a:ln>
          <a:noFill/>
        </a:ln>
        <a:effectLst/>
      </c:spPr>
    </c:title>
    <c:autoTitleDeleted val="0"/>
    <c:plotArea>
      <c:layout>
        <c:manualLayout>
          <c:layoutTarget val="inner"/>
          <c:xMode val="edge"/>
          <c:yMode val="edge"/>
          <c:x val="8.4637040359370697E-2"/>
          <c:y val="9.0595334461696903E-2"/>
          <c:w val="0.88559914465006595"/>
          <c:h val="0.82841084700861001"/>
        </c:manualLayout>
      </c:layout>
      <c:lineChart>
        <c:grouping val="standard"/>
        <c:varyColors val="1"/>
        <c:ser>
          <c:idx val="0"/>
          <c:order val="0"/>
          <c:spPr>
            <a:ln w="25400"/>
            <a:effectLst/>
          </c:spPr>
          <c:marker>
            <c:symbol val="circle"/>
            <c:size val="11"/>
            <c:spPr>
              <a:ln>
                <a:noFill/>
              </a:ln>
              <a:effectLst/>
            </c:spPr>
          </c:marker>
          <c:dPt>
            <c:idx val="0"/>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noFill/>
                  <a:round/>
                </a:ln>
                <a:effectLst/>
              </c:spPr>
            </c:marker>
            <c:bubble3D val="0"/>
            <c:spPr>
              <a:ln w="25400" cap="rnd">
                <a:solidFill>
                  <a:schemeClr val="accent1"/>
                </a:solidFill>
                <a:round/>
              </a:ln>
              <a:effectLst/>
            </c:spPr>
            <c:extLst>
              <c:ext xmlns:c16="http://schemas.microsoft.com/office/drawing/2014/chart" uri="{C3380CC4-5D6E-409C-BE32-E72D297353CC}">
                <c16:uniqueId val="{00000001-A733-46A4-89CC-85C675754667}"/>
              </c:ext>
            </c:extLst>
          </c:dPt>
          <c:dPt>
            <c:idx val="1"/>
            <c:marker>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noFill/>
                  <a:round/>
                </a:ln>
                <a:effectLst/>
              </c:spPr>
            </c:marker>
            <c:bubble3D val="0"/>
            <c:spPr>
              <a:ln w="25400" cap="rnd">
                <a:solidFill>
                  <a:schemeClr val="accent2"/>
                </a:solidFill>
                <a:round/>
              </a:ln>
              <a:effectLst/>
            </c:spPr>
            <c:extLst>
              <c:ext xmlns:c16="http://schemas.microsoft.com/office/drawing/2014/chart" uri="{C3380CC4-5D6E-409C-BE32-E72D297353CC}">
                <c16:uniqueId val="{00000003-A733-46A4-89CC-85C675754667}"/>
              </c:ext>
            </c:extLst>
          </c:dPt>
          <c:dPt>
            <c:idx val="2"/>
            <c:marker>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noFill/>
                  <a:round/>
                </a:ln>
                <a:effectLst/>
              </c:spPr>
            </c:marker>
            <c:bubble3D val="0"/>
            <c:spPr>
              <a:ln w="25400" cap="rnd">
                <a:solidFill>
                  <a:schemeClr val="accent3"/>
                </a:solidFill>
                <a:round/>
              </a:ln>
              <a:effectLst/>
            </c:spPr>
            <c:extLst>
              <c:ext xmlns:c16="http://schemas.microsoft.com/office/drawing/2014/chart" uri="{C3380CC4-5D6E-409C-BE32-E72D297353CC}">
                <c16:uniqueId val="{00000005-A733-46A4-89CC-85C675754667}"/>
              </c:ext>
            </c:extLst>
          </c:dPt>
          <c:dPt>
            <c:idx val="3"/>
            <c:marker>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noFill/>
                  <a:round/>
                </a:ln>
                <a:effectLst/>
              </c:spPr>
            </c:marker>
            <c:bubble3D val="0"/>
            <c:spPr>
              <a:ln w="25400" cap="rnd">
                <a:solidFill>
                  <a:schemeClr val="accent4"/>
                </a:solidFill>
                <a:round/>
              </a:ln>
              <a:effectLst/>
            </c:spPr>
            <c:extLst>
              <c:ext xmlns:c16="http://schemas.microsoft.com/office/drawing/2014/chart" uri="{C3380CC4-5D6E-409C-BE32-E72D297353CC}">
                <c16:uniqueId val="{00000007-A733-46A4-89CC-85C675754667}"/>
              </c:ext>
            </c:extLst>
          </c:dPt>
          <c:dPt>
            <c:idx val="4"/>
            <c:marker>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noFill/>
                  <a:round/>
                </a:ln>
                <a:effectLst/>
              </c:spPr>
            </c:marker>
            <c:bubble3D val="0"/>
            <c:spPr>
              <a:ln w="25400" cap="rnd">
                <a:solidFill>
                  <a:schemeClr val="accent5"/>
                </a:solidFill>
                <a:round/>
              </a:ln>
              <a:effectLst/>
            </c:spPr>
            <c:extLst>
              <c:ext xmlns:c16="http://schemas.microsoft.com/office/drawing/2014/chart" uri="{C3380CC4-5D6E-409C-BE32-E72D297353CC}">
                <c16:uniqueId val="{00000009-A733-46A4-89CC-85C675754667}"/>
              </c:ext>
            </c:extLst>
          </c:dPt>
          <c:dPt>
            <c:idx val="5"/>
            <c:marker>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noFill/>
                  <a:round/>
                </a:ln>
                <a:effectLst/>
              </c:spPr>
            </c:marker>
            <c:bubble3D val="0"/>
            <c:spPr>
              <a:ln w="25400" cap="rnd">
                <a:solidFill>
                  <a:schemeClr val="accent6"/>
                </a:solidFill>
                <a:round/>
              </a:ln>
              <a:effectLst/>
            </c:spPr>
            <c:extLst>
              <c:ext xmlns:c16="http://schemas.microsoft.com/office/drawing/2014/chart" uri="{C3380CC4-5D6E-409C-BE32-E72D297353CC}">
                <c16:uniqueId val="{0000000B-A733-46A4-89CC-85C675754667}"/>
              </c:ext>
            </c:extLst>
          </c:dPt>
          <c:dPt>
            <c:idx val="6"/>
            <c:marker>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w="9525">
                  <a:noFill/>
                  <a:round/>
                </a:ln>
                <a:effectLst/>
              </c:spPr>
            </c:marker>
            <c:bubble3D val="0"/>
            <c:spPr>
              <a:ln w="25400" cap="rnd">
                <a:solidFill>
                  <a:schemeClr val="accent1">
                    <a:lumMod val="60000"/>
                  </a:schemeClr>
                </a:solidFill>
                <a:round/>
              </a:ln>
              <a:effectLst/>
            </c:spPr>
            <c:extLst>
              <c:ext xmlns:c16="http://schemas.microsoft.com/office/drawing/2014/chart" uri="{C3380CC4-5D6E-409C-BE32-E72D297353CC}">
                <c16:uniqueId val="{0000000D-A733-46A4-89CC-85C675754667}"/>
              </c:ext>
            </c:extLst>
          </c:dPt>
          <c:dPt>
            <c:idx val="7"/>
            <c:marker>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9525">
                  <a:noFill/>
                  <a:round/>
                </a:ln>
                <a:effectLst/>
              </c:spPr>
            </c:marker>
            <c:bubble3D val="0"/>
            <c:spPr>
              <a:ln w="25400" cap="rnd">
                <a:solidFill>
                  <a:schemeClr val="accent2">
                    <a:lumMod val="60000"/>
                  </a:schemeClr>
                </a:solidFill>
                <a:round/>
              </a:ln>
              <a:effectLst/>
            </c:spPr>
            <c:extLst>
              <c:ext xmlns:c16="http://schemas.microsoft.com/office/drawing/2014/chart" uri="{C3380CC4-5D6E-409C-BE32-E72D297353CC}">
                <c16:uniqueId val="{0000000F-A733-46A4-89CC-85C675754667}"/>
              </c:ext>
            </c:extLst>
          </c:dPt>
          <c:dPt>
            <c:idx val="8"/>
            <c:marker>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w="9525">
                  <a:noFill/>
                  <a:round/>
                </a:ln>
                <a:effectLst/>
              </c:spPr>
            </c:marker>
            <c:bubble3D val="0"/>
            <c:spPr>
              <a:ln w="25400" cap="rnd">
                <a:solidFill>
                  <a:schemeClr val="accent3">
                    <a:lumMod val="60000"/>
                  </a:schemeClr>
                </a:solidFill>
                <a:round/>
              </a:ln>
              <a:effectLst/>
            </c:spPr>
            <c:extLst>
              <c:ext xmlns:c16="http://schemas.microsoft.com/office/drawing/2014/chart" uri="{C3380CC4-5D6E-409C-BE32-E72D297353CC}">
                <c16:uniqueId val="{00000011-A733-46A4-89CC-85C675754667}"/>
              </c:ext>
            </c:extLst>
          </c:dPt>
          <c:dPt>
            <c:idx val="9"/>
            <c:marker>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w="9525">
                  <a:noFill/>
                  <a:round/>
                </a:ln>
                <a:effectLst/>
              </c:spPr>
            </c:marker>
            <c:bubble3D val="0"/>
            <c:spPr>
              <a:ln w="25400" cap="rnd">
                <a:solidFill>
                  <a:schemeClr val="accent4">
                    <a:lumMod val="60000"/>
                  </a:schemeClr>
                </a:solidFill>
                <a:round/>
              </a:ln>
              <a:effectLst/>
            </c:spPr>
            <c:extLst>
              <c:ext xmlns:c16="http://schemas.microsoft.com/office/drawing/2014/chart" uri="{C3380CC4-5D6E-409C-BE32-E72D297353CC}">
                <c16:uniqueId val="{00000013-A733-46A4-89CC-85C675754667}"/>
              </c:ext>
            </c:extLst>
          </c:dPt>
          <c:cat>
            <c:strRef>
              <c:f>DATA!$O$3:$O$12</c:f>
              <c:strCache>
                <c:ptCount val="10"/>
                <c:pt idx="0">
                  <c:v>1</c:v>
                </c:pt>
                <c:pt idx="1">
                  <c:v>2</c:v>
                </c:pt>
                <c:pt idx="2">
                  <c:v>3</c:v>
                </c:pt>
                <c:pt idx="3">
                  <c:v>4</c:v>
                </c:pt>
                <c:pt idx="4">
                  <c:v>5</c:v>
                </c:pt>
                <c:pt idx="5">
                  <c:v>6</c:v>
                </c:pt>
                <c:pt idx="6">
                  <c:v>7</c:v>
                </c:pt>
                <c:pt idx="7">
                  <c:v>8</c:v>
                </c:pt>
                <c:pt idx="8">
                  <c:v>9</c:v>
                </c:pt>
                <c:pt idx="9">
                  <c:v>10</c:v>
                </c:pt>
              </c:strCache>
            </c:strRef>
          </c:cat>
          <c:val>
            <c:numRef>
              <c:f>DATA!$P$3:$P$12</c:f>
              <c:numCache>
                <c:formatCode>General</c:formatCode>
                <c:ptCount val="10"/>
                <c:pt idx="0">
                  <c:v>0</c:v>
                </c:pt>
                <c:pt idx="1">
                  <c:v>0</c:v>
                </c:pt>
                <c:pt idx="2">
                  <c:v>0</c:v>
                </c:pt>
                <c:pt idx="3">
                  <c:v>12</c:v>
                </c:pt>
                <c:pt idx="4">
                  <c:v>11</c:v>
                </c:pt>
                <c:pt idx="5">
                  <c:v>7</c:v>
                </c:pt>
                <c:pt idx="6">
                  <c:v>17</c:v>
                </c:pt>
                <c:pt idx="7">
                  <c:v>9</c:v>
                </c:pt>
                <c:pt idx="8">
                  <c:v>11</c:v>
                </c:pt>
                <c:pt idx="9">
                  <c:v>10</c:v>
                </c:pt>
              </c:numCache>
            </c:numRef>
          </c:val>
          <c:smooth val="0"/>
          <c:extLst>
            <c:ext xmlns:c16="http://schemas.microsoft.com/office/drawing/2014/chart" uri="{C3380CC4-5D6E-409C-BE32-E72D297353CC}">
              <c16:uniqueId val="{00000014-A733-46A4-89CC-85C675754667}"/>
            </c:ext>
          </c:extLst>
        </c:ser>
        <c:dLbls>
          <c:showLegendKey val="0"/>
          <c:showVal val="0"/>
          <c:showCatName val="0"/>
          <c:showSerName val="0"/>
          <c:showPercent val="0"/>
          <c:showBubbleSize val="0"/>
        </c:dLbls>
        <c:marker val="1"/>
        <c:smooth val="0"/>
        <c:axId val="63232256"/>
        <c:axId val="63230720"/>
      </c:lineChart>
      <c:valAx>
        <c:axId val="63230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3232256"/>
        <c:crosses val="autoZero"/>
        <c:crossBetween val="between"/>
      </c:valAx>
      <c:catAx>
        <c:axId val="63232256"/>
        <c:scaling>
          <c:orientation val="minMax"/>
        </c:scaling>
        <c:delete val="0"/>
        <c:axPos val="b"/>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3230720"/>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bit.ly/2K9sUPr" TargetMode="Externa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4</xdr:col>
      <xdr:colOff>952500</xdr:colOff>
      <xdr:row>2</xdr:row>
      <xdr:rowOff>5029200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1257300</xdr:colOff>
      <xdr:row>2</xdr:row>
      <xdr:rowOff>0</xdr:rowOff>
    </xdr:from>
    <xdr:to>
      <xdr:col>7</xdr:col>
      <xdr:colOff>2235200</xdr:colOff>
      <xdr:row>2</xdr:row>
      <xdr:rowOff>5029200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126999</xdr:rowOff>
    </xdr:from>
    <xdr:to>
      <xdr:col>4</xdr:col>
      <xdr:colOff>977900</xdr:colOff>
      <xdr:row>7</xdr:row>
      <xdr:rowOff>1007534</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1270000</xdr:colOff>
      <xdr:row>3</xdr:row>
      <xdr:rowOff>105834</xdr:rowOff>
    </xdr:from>
    <xdr:to>
      <xdr:col>7</xdr:col>
      <xdr:colOff>2247900</xdr:colOff>
      <xdr:row>7</xdr:row>
      <xdr:rowOff>994834</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38100</xdr:colOff>
      <xdr:row>2</xdr:row>
      <xdr:rowOff>0</xdr:rowOff>
    </xdr:from>
    <xdr:to>
      <xdr:col>11</xdr:col>
      <xdr:colOff>114300</xdr:colOff>
      <xdr:row>2</xdr:row>
      <xdr:rowOff>5143500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0</xdr:colOff>
      <xdr:row>0</xdr:row>
      <xdr:rowOff>0</xdr:rowOff>
    </xdr:from>
    <xdr:to>
      <xdr:col>4</xdr:col>
      <xdr:colOff>914400</xdr:colOff>
      <xdr:row>0</xdr:row>
      <xdr:rowOff>2069183</xdr:rowOff>
    </xdr:to>
    <xdr:pic>
      <xdr:nvPicPr>
        <xdr:cNvPr id="3" name="Рисунок 2">
          <a:hlinkClick xmlns:r="http://schemas.openxmlformats.org/officeDocument/2006/relationships" r:id="rId6"/>
          <a:extLst>
            <a:ext uri="{FF2B5EF4-FFF2-40B4-BE49-F238E27FC236}">
              <a16:creationId xmlns:a16="http://schemas.microsoft.com/office/drawing/2014/main" id="{CE42DA49-E2C1-4326-AA6F-9F04D89FF62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6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K9sUP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N10"/>
  <sheetViews>
    <sheetView showGridLines="0" tabSelected="1" workbookViewId="0">
      <pane ySplit="2" topLeftCell="A3" activePane="bottomLeft" state="frozen"/>
      <selection activeCell="G1" sqref="G1"/>
      <selection pane="bottomLeft" activeCell="J28" sqref="J28"/>
    </sheetView>
  </sheetViews>
  <sheetFormatPr defaultColWidth="10.875" defaultRowHeight="15" x14ac:dyDescent="0.2"/>
  <cols>
    <col min="1" max="1" width="3" style="1" customWidth="1"/>
    <col min="2" max="8" width="30" style="1" customWidth="1"/>
    <col min="9" max="9" width="3" style="1" customWidth="1"/>
    <col min="10" max="10" width="24.75" style="1" customWidth="1"/>
    <col min="11" max="11" width="28.875" style="1" customWidth="1"/>
    <col min="12" max="12" width="3" style="1" customWidth="1"/>
    <col min="13" max="13" width="3.375" style="1" customWidth="1"/>
    <col min="14" max="14" width="31.875" style="1" customWidth="1"/>
    <col min="15" max="16384" width="10.875" style="1"/>
  </cols>
  <sheetData>
    <row r="1" spans="1:14" ht="168" customHeight="1" x14ac:dyDescent="0.2"/>
    <row r="2" spans="1:14" ht="50.1" customHeight="1" x14ac:dyDescent="0.3">
      <c r="A2" s="38"/>
      <c r="B2" s="39" t="s">
        <v>113</v>
      </c>
      <c r="C2" s="39"/>
      <c r="D2" s="39"/>
      <c r="E2" s="39"/>
      <c r="F2" s="40"/>
      <c r="G2" s="40"/>
      <c r="H2" s="40"/>
      <c r="I2" s="40"/>
      <c r="J2" s="40"/>
      <c r="K2" s="40"/>
      <c r="L2" s="40"/>
      <c r="M2" s="9"/>
      <c r="N2" s="9"/>
    </row>
    <row r="3" spans="1:14" ht="409.15" customHeight="1" x14ac:dyDescent="0.3">
      <c r="A3" s="38"/>
      <c r="B3" s="39"/>
      <c r="C3" s="39"/>
      <c r="D3" s="39"/>
      <c r="E3" s="39"/>
      <c r="F3" s="40"/>
      <c r="G3" s="40"/>
      <c r="H3" s="40"/>
      <c r="I3" s="40"/>
      <c r="J3" s="40"/>
      <c r="K3" s="40"/>
      <c r="L3" s="40"/>
      <c r="M3" s="9"/>
    </row>
    <row r="4" spans="1:14" ht="16.149999999999999" customHeight="1" x14ac:dyDescent="0.3">
      <c r="A4" s="38"/>
      <c r="B4" s="40"/>
      <c r="C4" s="40"/>
      <c r="D4" s="40"/>
      <c r="E4" s="40"/>
      <c r="F4" s="40"/>
      <c r="G4" s="40"/>
      <c r="H4" s="40"/>
      <c r="I4" s="40"/>
      <c r="J4" s="40"/>
      <c r="K4" s="40"/>
      <c r="L4" s="40"/>
    </row>
    <row r="5" spans="1:14" ht="104.1" customHeight="1" x14ac:dyDescent="1.1000000000000001">
      <c r="A5" s="38"/>
      <c r="B5" s="39"/>
      <c r="C5" s="39"/>
      <c r="D5" s="39"/>
      <c r="E5" s="39"/>
      <c r="F5" s="40"/>
      <c r="G5" s="40"/>
      <c r="H5" s="40"/>
      <c r="I5" s="40"/>
      <c r="J5" s="46" t="s">
        <v>128</v>
      </c>
      <c r="K5" s="48">
        <f>DATA!G80</f>
        <v>6.9480519480519485</v>
      </c>
      <c r="L5" s="40"/>
      <c r="M5" s="9"/>
    </row>
    <row r="6" spans="1:14" ht="104.1" customHeight="1" x14ac:dyDescent="0.3">
      <c r="A6" s="38"/>
      <c r="B6" s="39"/>
      <c r="C6" s="39"/>
      <c r="D6" s="39"/>
      <c r="E6" s="39"/>
      <c r="F6" s="40"/>
      <c r="G6" s="40"/>
      <c r="H6" s="40"/>
      <c r="I6" s="40"/>
      <c r="J6" s="47"/>
      <c r="K6" s="47"/>
      <c r="L6" s="40"/>
      <c r="M6" s="9"/>
    </row>
    <row r="7" spans="1:14" ht="104.1" customHeight="1" x14ac:dyDescent="1.1000000000000001">
      <c r="A7" s="38"/>
      <c r="B7" s="39"/>
      <c r="C7" s="39"/>
      <c r="D7" s="39"/>
      <c r="E7" s="39"/>
      <c r="F7" s="40"/>
      <c r="G7" s="40"/>
      <c r="H7" s="40"/>
      <c r="I7" s="40"/>
      <c r="J7" s="46" t="s">
        <v>129</v>
      </c>
      <c r="K7" s="48">
        <f>DATA!F80</f>
        <v>3.5584415584415585</v>
      </c>
      <c r="L7" s="40"/>
      <c r="M7" s="9"/>
    </row>
    <row r="8" spans="1:14" ht="86.1" customHeight="1" x14ac:dyDescent="0.3">
      <c r="A8" s="38"/>
      <c r="B8" s="39"/>
      <c r="C8" s="39"/>
      <c r="D8" s="39"/>
      <c r="E8" s="39"/>
      <c r="F8" s="40"/>
      <c r="G8" s="40"/>
      <c r="H8" s="40"/>
      <c r="I8" s="40"/>
      <c r="J8" s="40"/>
      <c r="K8" s="40"/>
      <c r="L8" s="40"/>
      <c r="M8" s="9"/>
    </row>
    <row r="9" spans="1:14" ht="16.149999999999999" customHeight="1" x14ac:dyDescent="0.3">
      <c r="A9" s="38"/>
      <c r="B9" s="40"/>
      <c r="C9" s="40"/>
      <c r="D9" s="40"/>
      <c r="E9" s="40"/>
      <c r="F9" s="40"/>
      <c r="G9" s="40"/>
      <c r="H9" s="40"/>
      <c r="I9" s="40"/>
      <c r="J9" s="40"/>
      <c r="K9" s="40"/>
      <c r="L9" s="40"/>
      <c r="M9" s="9"/>
    </row>
    <row r="10" spans="1:14" ht="50.1" customHeight="1" x14ac:dyDescent="0.2">
      <c r="B10" s="53" t="s">
        <v>130</v>
      </c>
      <c r="C10" s="53"/>
      <c r="D10" s="53"/>
      <c r="E10" s="53"/>
    </row>
  </sheetData>
  <mergeCells count="1">
    <mergeCell ref="B10:E10"/>
  </mergeCells>
  <hyperlinks>
    <hyperlink ref="B10:E10" r:id="rId1" display="CLICK HERE TO CREATE DASHBOARD PAYROLL TEMPLATES IN SMARTSHEET" xr:uid="{179B54C8-7282-4595-BB9B-96FCFDE32B5D}"/>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Q87"/>
  <sheetViews>
    <sheetView showGridLines="0" workbookViewId="0">
      <selection activeCell="O2" sqref="O2:P2"/>
    </sheetView>
  </sheetViews>
  <sheetFormatPr defaultColWidth="11" defaultRowHeight="15.75" x14ac:dyDescent="0.25"/>
  <cols>
    <col min="1" max="1" width="3" style="5" customWidth="1"/>
    <col min="2" max="2" width="15.375" customWidth="1"/>
    <col min="3" max="3" width="16.375" customWidth="1"/>
    <col min="4" max="4" width="15" style="8" customWidth="1"/>
    <col min="5" max="5" width="23.375" customWidth="1"/>
    <col min="6" max="6" width="10.25" customWidth="1"/>
    <col min="7" max="7" width="13.75" customWidth="1"/>
    <col min="8" max="10" width="15" customWidth="1"/>
    <col min="11" max="11" width="9.375" customWidth="1"/>
    <col min="12" max="12" width="19.875" style="8" customWidth="1"/>
    <col min="13" max="16" width="18" style="8" customWidth="1"/>
    <col min="17" max="17" width="18" customWidth="1"/>
  </cols>
  <sheetData>
    <row r="1" spans="1:17" s="3" customFormat="1" ht="46.15" customHeight="1" x14ac:dyDescent="0.2">
      <c r="B1" s="10" t="s">
        <v>114</v>
      </c>
      <c r="C1" s="10"/>
      <c r="D1" s="35"/>
      <c r="E1" s="10"/>
      <c r="F1" s="10"/>
      <c r="G1" s="10"/>
      <c r="H1" s="13"/>
      <c r="I1" s="13"/>
      <c r="J1" s="13"/>
      <c r="K1" s="13"/>
      <c r="L1" s="14"/>
      <c r="M1" s="14"/>
      <c r="N1" s="14"/>
      <c r="O1" s="14"/>
      <c r="P1" s="14"/>
      <c r="Q1" s="13"/>
    </row>
    <row r="2" spans="1:17" s="2" customFormat="1" ht="46.15" customHeight="1" x14ac:dyDescent="0.25">
      <c r="A2" s="4"/>
      <c r="B2" s="19" t="s">
        <v>0</v>
      </c>
      <c r="C2" s="19" t="s">
        <v>1</v>
      </c>
      <c r="D2" s="20" t="s">
        <v>2</v>
      </c>
      <c r="E2" s="19" t="s">
        <v>3</v>
      </c>
      <c r="F2" s="42" t="s">
        <v>115</v>
      </c>
      <c r="G2" s="19" t="s">
        <v>116</v>
      </c>
      <c r="H2" s="20" t="s">
        <v>16</v>
      </c>
      <c r="I2" s="19" t="s">
        <v>17</v>
      </c>
      <c r="J2" s="21" t="s">
        <v>18</v>
      </c>
      <c r="K2" s="11"/>
      <c r="L2" s="51" t="s">
        <v>98</v>
      </c>
      <c r="M2" s="52"/>
      <c r="N2" s="11"/>
      <c r="O2" s="51" t="s">
        <v>117</v>
      </c>
      <c r="P2" s="52"/>
      <c r="Q2" s="11"/>
    </row>
    <row r="3" spans="1:17" s="1" customFormat="1" ht="18" customHeight="1" x14ac:dyDescent="0.2">
      <c r="A3" s="3"/>
      <c r="B3" s="28">
        <v>513076</v>
      </c>
      <c r="C3" s="28" t="s">
        <v>21</v>
      </c>
      <c r="D3" s="36">
        <v>44019</v>
      </c>
      <c r="E3" s="41" t="s">
        <v>15</v>
      </c>
      <c r="F3" s="43">
        <v>2</v>
      </c>
      <c r="G3" s="43">
        <v>9</v>
      </c>
      <c r="H3" s="29">
        <v>370834</v>
      </c>
      <c r="I3" s="29">
        <v>0</v>
      </c>
      <c r="J3" s="29">
        <v>0</v>
      </c>
      <c r="K3" s="15"/>
      <c r="L3" s="26" t="s">
        <v>99</v>
      </c>
      <c r="M3" s="27">
        <f>COUNTIF(H3:H79, "&lt;20000")</f>
        <v>0</v>
      </c>
      <c r="N3" s="16"/>
      <c r="O3" s="44" t="s">
        <v>118</v>
      </c>
      <c r="P3" s="25">
        <f>COUNTIF(G3:G79, "1")</f>
        <v>0</v>
      </c>
      <c r="Q3" s="15"/>
    </row>
    <row r="4" spans="1:17" s="1" customFormat="1" ht="18" customHeight="1" x14ac:dyDescent="0.2">
      <c r="A4" s="3"/>
      <c r="B4" s="28">
        <v>390362</v>
      </c>
      <c r="C4" s="28" t="s">
        <v>22</v>
      </c>
      <c r="D4" s="36">
        <v>44020</v>
      </c>
      <c r="E4" s="41" t="s">
        <v>15</v>
      </c>
      <c r="F4" s="43">
        <v>0</v>
      </c>
      <c r="G4" s="43">
        <v>5</v>
      </c>
      <c r="H4" s="29">
        <v>247324</v>
      </c>
      <c r="I4" s="29">
        <v>0</v>
      </c>
      <c r="J4" s="29">
        <v>0</v>
      </c>
      <c r="K4" s="15"/>
      <c r="L4" s="26" t="s">
        <v>100</v>
      </c>
      <c r="M4" s="27">
        <f>COUNTIFS(H3:H79, "&gt;=20000", H3:H79, "&lt;=30000")</f>
        <v>0</v>
      </c>
      <c r="N4" s="16"/>
      <c r="O4" s="44" t="s">
        <v>119</v>
      </c>
      <c r="P4" s="25">
        <f>COUNTIF(G3:G79, "2")</f>
        <v>0</v>
      </c>
      <c r="Q4" s="15"/>
    </row>
    <row r="5" spans="1:17" s="1" customFormat="1" ht="18" customHeight="1" x14ac:dyDescent="0.2">
      <c r="A5" s="3"/>
      <c r="B5" s="28">
        <v>378723</v>
      </c>
      <c r="C5" s="28" t="s">
        <v>23</v>
      </c>
      <c r="D5" s="36">
        <v>44021</v>
      </c>
      <c r="E5" s="41" t="s">
        <v>15</v>
      </c>
      <c r="F5" s="43">
        <v>3</v>
      </c>
      <c r="G5" s="43">
        <v>7</v>
      </c>
      <c r="H5" s="29">
        <v>237385</v>
      </c>
      <c r="I5" s="29">
        <v>0</v>
      </c>
      <c r="J5" s="29">
        <v>0</v>
      </c>
      <c r="K5" s="15"/>
      <c r="L5" s="26" t="s">
        <v>101</v>
      </c>
      <c r="M5" s="27">
        <f>COUNTIFS(H3:H79, "&gt;=30001", H3:H79, "&lt;=40000")</f>
        <v>0</v>
      </c>
      <c r="N5" s="16"/>
      <c r="O5" s="44" t="s">
        <v>120</v>
      </c>
      <c r="P5" s="25">
        <f>COUNTIF(G3:G79, "3")</f>
        <v>0</v>
      </c>
      <c r="Q5" s="15"/>
    </row>
    <row r="6" spans="1:17" s="1" customFormat="1" ht="18" customHeight="1" x14ac:dyDescent="0.2">
      <c r="A6" s="3"/>
      <c r="B6" s="28">
        <v>444407</v>
      </c>
      <c r="C6" s="28" t="s">
        <v>24</v>
      </c>
      <c r="D6" s="36">
        <v>44022</v>
      </c>
      <c r="E6" s="41" t="s">
        <v>15</v>
      </c>
      <c r="F6" s="43">
        <v>1</v>
      </c>
      <c r="G6" s="43">
        <v>5</v>
      </c>
      <c r="H6" s="29">
        <v>245048</v>
      </c>
      <c r="I6" s="29">
        <v>0</v>
      </c>
      <c r="J6" s="29">
        <v>0</v>
      </c>
      <c r="K6" s="15"/>
      <c r="L6" s="26" t="s">
        <v>103</v>
      </c>
      <c r="M6" s="27">
        <f>COUNTIFS(H3:H79, "&gt;=40001", H3:H79, "&lt;=50000")</f>
        <v>39</v>
      </c>
      <c r="N6" s="16"/>
      <c r="O6" s="44" t="s">
        <v>121</v>
      </c>
      <c r="P6" s="25">
        <f>COUNTIF(G3:G79, "4")</f>
        <v>12</v>
      </c>
      <c r="Q6" s="15"/>
    </row>
    <row r="7" spans="1:17" s="1" customFormat="1" ht="18" customHeight="1" x14ac:dyDescent="0.2">
      <c r="A7" s="3"/>
      <c r="B7" s="28">
        <v>438389</v>
      </c>
      <c r="C7" s="28" t="s">
        <v>25</v>
      </c>
      <c r="D7" s="36">
        <v>44023</v>
      </c>
      <c r="E7" s="41" t="s">
        <v>12</v>
      </c>
      <c r="F7" s="43">
        <v>8</v>
      </c>
      <c r="G7" s="43">
        <v>10</v>
      </c>
      <c r="H7" s="29">
        <v>42000</v>
      </c>
      <c r="I7" s="29">
        <v>2000</v>
      </c>
      <c r="J7" s="29">
        <v>0</v>
      </c>
      <c r="K7" s="15"/>
      <c r="L7" s="26" t="s">
        <v>102</v>
      </c>
      <c r="M7" s="27">
        <f>COUNTIFS(H3:H79, "&gt;=50001", H3:H79, "&lt;=60000")</f>
        <v>15</v>
      </c>
      <c r="N7" s="16"/>
      <c r="O7" s="44" t="s">
        <v>122</v>
      </c>
      <c r="P7" s="25">
        <f>COUNTIF(G3:G79, "5")</f>
        <v>11</v>
      </c>
      <c r="Q7" s="15"/>
    </row>
    <row r="8" spans="1:17" s="1" customFormat="1" ht="18" customHeight="1" x14ac:dyDescent="0.2">
      <c r="A8" s="3"/>
      <c r="B8" s="28">
        <v>443122</v>
      </c>
      <c r="C8" s="28" t="s">
        <v>26</v>
      </c>
      <c r="D8" s="36">
        <v>44024</v>
      </c>
      <c r="E8" s="41" t="s">
        <v>12</v>
      </c>
      <c r="F8" s="43">
        <v>2</v>
      </c>
      <c r="G8" s="43">
        <v>9</v>
      </c>
      <c r="H8" s="29">
        <v>42000</v>
      </c>
      <c r="I8" s="29">
        <v>2000</v>
      </c>
      <c r="J8" s="29">
        <v>0</v>
      </c>
      <c r="K8" s="15"/>
      <c r="L8" s="26" t="s">
        <v>104</v>
      </c>
      <c r="M8" s="27">
        <f>COUNTIFS(H3:H79, "&gt;=60001", H3:H79, "&lt;=70000")</f>
        <v>8</v>
      </c>
      <c r="N8" s="16"/>
      <c r="O8" s="44" t="s">
        <v>123</v>
      </c>
      <c r="P8" s="25">
        <f>COUNTIF(G3:G79, "6")</f>
        <v>7</v>
      </c>
      <c r="Q8" s="15"/>
    </row>
    <row r="9" spans="1:17" s="1" customFormat="1" ht="18" customHeight="1" x14ac:dyDescent="0.2">
      <c r="A9" s="3"/>
      <c r="B9" s="28">
        <v>509063</v>
      </c>
      <c r="C9" s="28" t="s">
        <v>27</v>
      </c>
      <c r="D9" s="36">
        <v>44025</v>
      </c>
      <c r="E9" s="41" t="s">
        <v>12</v>
      </c>
      <c r="F9" s="43">
        <v>3</v>
      </c>
      <c r="G9" s="43">
        <v>8</v>
      </c>
      <c r="H9" s="29">
        <v>42000</v>
      </c>
      <c r="I9" s="29">
        <v>2000</v>
      </c>
      <c r="J9" s="29">
        <v>0</v>
      </c>
      <c r="K9" s="15"/>
      <c r="L9" s="26" t="s">
        <v>105</v>
      </c>
      <c r="M9" s="27">
        <f>COUNTIFS(H3:H79, "&gt;=70001", H3:H79, "&lt;=80000")</f>
        <v>11</v>
      </c>
      <c r="N9" s="16"/>
      <c r="O9" s="44" t="s">
        <v>124</v>
      </c>
      <c r="P9" s="25">
        <f>COUNTIF(G3:G79, "7")</f>
        <v>17</v>
      </c>
      <c r="Q9" s="15"/>
    </row>
    <row r="10" spans="1:17" s="1" customFormat="1" ht="18" customHeight="1" x14ac:dyDescent="0.2">
      <c r="A10" s="3"/>
      <c r="B10" s="28">
        <v>397561</v>
      </c>
      <c r="C10" s="28" t="s">
        <v>28</v>
      </c>
      <c r="D10" s="36">
        <v>44026</v>
      </c>
      <c r="E10" s="41" t="s">
        <v>12</v>
      </c>
      <c r="F10" s="43">
        <v>2</v>
      </c>
      <c r="G10" s="43">
        <v>5</v>
      </c>
      <c r="H10" s="29">
        <v>42000</v>
      </c>
      <c r="I10" s="29">
        <v>2000</v>
      </c>
      <c r="J10" s="29">
        <v>0</v>
      </c>
      <c r="K10" s="15"/>
      <c r="L10" s="26" t="s">
        <v>106</v>
      </c>
      <c r="M10" s="27">
        <f>COUNTIFS(H3:H79, "&gt;=80001", H3:H79, "&lt;=90000")</f>
        <v>0</v>
      </c>
      <c r="N10" s="16"/>
      <c r="O10" s="44" t="s">
        <v>125</v>
      </c>
      <c r="P10" s="25">
        <f>COUNTIF(G3:G79, "8")</f>
        <v>9</v>
      </c>
      <c r="Q10" s="15"/>
    </row>
    <row r="11" spans="1:17" s="1" customFormat="1" ht="18" customHeight="1" x14ac:dyDescent="0.2">
      <c r="A11" s="3"/>
      <c r="B11" s="28">
        <v>555048</v>
      </c>
      <c r="C11" s="28" t="s">
        <v>29</v>
      </c>
      <c r="D11" s="36">
        <v>44027</v>
      </c>
      <c r="E11" s="41" t="s">
        <v>12</v>
      </c>
      <c r="F11" s="43">
        <v>0</v>
      </c>
      <c r="G11" s="43">
        <v>8</v>
      </c>
      <c r="H11" s="29">
        <v>42000</v>
      </c>
      <c r="I11" s="29">
        <v>2000</v>
      </c>
      <c r="J11" s="29">
        <v>0</v>
      </c>
      <c r="K11" s="15"/>
      <c r="L11" s="26" t="s">
        <v>107</v>
      </c>
      <c r="M11" s="27">
        <f>COUNTIFS(H3:H79, "&gt;=90001", H3:H79, "&lt;=100000")</f>
        <v>0</v>
      </c>
      <c r="N11" s="16"/>
      <c r="O11" s="44" t="s">
        <v>126</v>
      </c>
      <c r="P11" s="25">
        <f>COUNTIF(G3:G79, "9")</f>
        <v>11</v>
      </c>
      <c r="Q11" s="15"/>
    </row>
    <row r="12" spans="1:17" s="1" customFormat="1" ht="18" customHeight="1" x14ac:dyDescent="0.2">
      <c r="A12" s="3"/>
      <c r="B12" s="28">
        <v>435359</v>
      </c>
      <c r="C12" s="28" t="s">
        <v>30</v>
      </c>
      <c r="D12" s="36">
        <v>44028</v>
      </c>
      <c r="E12" s="41" t="s">
        <v>12</v>
      </c>
      <c r="F12" s="43">
        <v>3</v>
      </c>
      <c r="G12" s="43">
        <v>5</v>
      </c>
      <c r="H12" s="29">
        <v>42000</v>
      </c>
      <c r="I12" s="29">
        <v>2000</v>
      </c>
      <c r="J12" s="29">
        <v>0</v>
      </c>
      <c r="K12" s="15"/>
      <c r="L12" s="26" t="s">
        <v>108</v>
      </c>
      <c r="M12" s="27">
        <f>COUNTIF(H3:H79, "&gt;=100001")</f>
        <v>4</v>
      </c>
      <c r="N12" s="16"/>
      <c r="O12" s="44" t="s">
        <v>127</v>
      </c>
      <c r="P12" s="25">
        <f>COUNTIF(G3:G79, "10")</f>
        <v>10</v>
      </c>
      <c r="Q12" s="15"/>
    </row>
    <row r="13" spans="1:17" s="1" customFormat="1" ht="18" customHeight="1" x14ac:dyDescent="0.2">
      <c r="A13" s="3"/>
      <c r="B13" s="28">
        <v>453271</v>
      </c>
      <c r="C13" s="28" t="s">
        <v>31</v>
      </c>
      <c r="D13" s="36">
        <v>44029</v>
      </c>
      <c r="E13" s="41" t="s">
        <v>12</v>
      </c>
      <c r="F13" s="43">
        <v>3</v>
      </c>
      <c r="G13" s="43">
        <v>9</v>
      </c>
      <c r="H13" s="29">
        <v>42000</v>
      </c>
      <c r="I13" s="29">
        <v>2000</v>
      </c>
      <c r="J13" s="29">
        <v>0</v>
      </c>
      <c r="K13" s="15"/>
      <c r="L13" s="16"/>
      <c r="M13" s="17">
        <f>SUM(M3:M12)</f>
        <v>77</v>
      </c>
      <c r="N13" s="16"/>
      <c r="O13" s="16"/>
      <c r="P13" s="16"/>
      <c r="Q13" s="15"/>
    </row>
    <row r="14" spans="1:17" s="1" customFormat="1" ht="18" customHeight="1" x14ac:dyDescent="0.2">
      <c r="A14" s="3"/>
      <c r="B14" s="28">
        <v>464630</v>
      </c>
      <c r="C14" s="28" t="s">
        <v>32</v>
      </c>
      <c r="D14" s="36">
        <v>44030</v>
      </c>
      <c r="E14" s="41" t="s">
        <v>12</v>
      </c>
      <c r="F14" s="43">
        <v>0</v>
      </c>
      <c r="G14" s="43">
        <v>10</v>
      </c>
      <c r="H14" s="29">
        <v>45000</v>
      </c>
      <c r="I14" s="29">
        <v>2000</v>
      </c>
      <c r="J14" s="29">
        <v>0</v>
      </c>
      <c r="K14" s="15"/>
      <c r="L14" s="16"/>
      <c r="M14" s="16"/>
      <c r="N14" s="16"/>
      <c r="O14" s="16"/>
      <c r="P14" s="16"/>
      <c r="Q14" s="15"/>
    </row>
    <row r="15" spans="1:17" s="1" customFormat="1" ht="18" customHeight="1" x14ac:dyDescent="0.2">
      <c r="A15" s="3"/>
      <c r="B15" s="28">
        <v>519760</v>
      </c>
      <c r="C15" s="28" t="s">
        <v>33</v>
      </c>
      <c r="D15" s="36">
        <v>44031</v>
      </c>
      <c r="E15" s="41" t="s">
        <v>12</v>
      </c>
      <c r="F15" s="43">
        <v>6</v>
      </c>
      <c r="G15" s="43">
        <v>10</v>
      </c>
      <c r="H15" s="29">
        <v>45000</v>
      </c>
      <c r="I15" s="29">
        <v>2000</v>
      </c>
      <c r="J15" s="29">
        <v>0</v>
      </c>
      <c r="K15" s="15"/>
      <c r="L15" s="49" t="s">
        <v>109</v>
      </c>
      <c r="M15" s="50"/>
      <c r="N15" s="50"/>
      <c r="O15" s="50"/>
      <c r="P15" s="50"/>
      <c r="Q15" s="50"/>
    </row>
    <row r="16" spans="1:17" s="1" customFormat="1" ht="18" customHeight="1" x14ac:dyDescent="0.2">
      <c r="A16" s="3"/>
      <c r="B16" s="28">
        <v>442969</v>
      </c>
      <c r="C16" s="28" t="s">
        <v>34</v>
      </c>
      <c r="D16" s="36">
        <v>44032</v>
      </c>
      <c r="E16" s="41" t="s">
        <v>12</v>
      </c>
      <c r="F16" s="43">
        <v>3</v>
      </c>
      <c r="G16" s="43">
        <v>6</v>
      </c>
      <c r="H16" s="29">
        <v>45000</v>
      </c>
      <c r="I16" s="29">
        <v>2000</v>
      </c>
      <c r="J16" s="29">
        <v>0</v>
      </c>
      <c r="K16" s="15"/>
      <c r="L16" s="22" t="s">
        <v>112</v>
      </c>
      <c r="M16" s="22" t="s">
        <v>16</v>
      </c>
      <c r="N16" s="22" t="s">
        <v>17</v>
      </c>
      <c r="O16" s="22" t="s">
        <v>18</v>
      </c>
      <c r="P16" s="22" t="s">
        <v>110</v>
      </c>
      <c r="Q16" s="22" t="s">
        <v>111</v>
      </c>
    </row>
    <row r="17" spans="1:17" s="1" customFormat="1" ht="18" customHeight="1" x14ac:dyDescent="0.2">
      <c r="A17" s="3"/>
      <c r="B17" s="28">
        <v>512184</v>
      </c>
      <c r="C17" s="28" t="s">
        <v>35</v>
      </c>
      <c r="D17" s="36">
        <v>44033</v>
      </c>
      <c r="E17" s="41" t="s">
        <v>12</v>
      </c>
      <c r="F17" s="43">
        <v>3</v>
      </c>
      <c r="G17" s="43">
        <v>10</v>
      </c>
      <c r="H17" s="29">
        <v>45000</v>
      </c>
      <c r="I17" s="29">
        <v>2000</v>
      </c>
      <c r="J17" s="29">
        <v>0</v>
      </c>
      <c r="K17" s="15"/>
      <c r="L17" s="23" t="s">
        <v>15</v>
      </c>
      <c r="M17" s="24">
        <f>SUMIF(E3:E79,L17,H3:H79)</f>
        <v>1100591</v>
      </c>
      <c r="N17" s="24">
        <f>SUMIF(E3:E79,L17,I3:I79)</f>
        <v>0</v>
      </c>
      <c r="O17" s="24">
        <f>SUMIF(E3:E79,L17,J3:J79)</f>
        <v>0</v>
      </c>
      <c r="P17" s="25">
        <f>COUNTIF(E3:E79,"="&amp;L17)</f>
        <v>4</v>
      </c>
      <c r="Q17" s="24">
        <f>ROUND(M17/P17,0)</f>
        <v>275148</v>
      </c>
    </row>
    <row r="18" spans="1:17" s="1" customFormat="1" ht="18" customHeight="1" x14ac:dyDescent="0.2">
      <c r="A18" s="3"/>
      <c r="B18" s="28">
        <v>393786</v>
      </c>
      <c r="C18" s="28" t="s">
        <v>36</v>
      </c>
      <c r="D18" s="36">
        <v>44034</v>
      </c>
      <c r="E18" s="41" t="s">
        <v>11</v>
      </c>
      <c r="F18" s="43">
        <v>1</v>
      </c>
      <c r="G18" s="43">
        <v>7</v>
      </c>
      <c r="H18" s="29">
        <v>48200</v>
      </c>
      <c r="I18" s="29">
        <v>2000</v>
      </c>
      <c r="J18" s="29">
        <v>0</v>
      </c>
      <c r="K18" s="15"/>
      <c r="L18" s="23" t="s">
        <v>12</v>
      </c>
      <c r="M18" s="24">
        <f>SUMIF(E3:E79,L18,H3:H79)</f>
        <v>474000</v>
      </c>
      <c r="N18" s="24">
        <f>SUMIF(E3:E79,L18,I3:I79)</f>
        <v>22000</v>
      </c>
      <c r="O18" s="24">
        <f>SUMIF(E3:E79,L18,J3:J79)</f>
        <v>0</v>
      </c>
      <c r="P18" s="25">
        <f>COUNTIF(E2:E78,"="&amp;L18)</f>
        <v>11</v>
      </c>
      <c r="Q18" s="24">
        <f t="shared" ref="Q18:Q28" si="0">ROUND(M18/P18,0)</f>
        <v>43091</v>
      </c>
    </row>
    <row r="19" spans="1:17" s="3" customFormat="1" ht="18" customHeight="1" x14ac:dyDescent="0.2">
      <c r="B19" s="28">
        <v>355232</v>
      </c>
      <c r="C19" s="28" t="s">
        <v>37</v>
      </c>
      <c r="D19" s="36">
        <v>44035</v>
      </c>
      <c r="E19" s="41" t="s">
        <v>11</v>
      </c>
      <c r="F19" s="43">
        <v>4</v>
      </c>
      <c r="G19" s="43">
        <v>7</v>
      </c>
      <c r="H19" s="29">
        <v>48200</v>
      </c>
      <c r="I19" s="29">
        <v>2000</v>
      </c>
      <c r="J19" s="29">
        <v>0</v>
      </c>
      <c r="K19" s="13"/>
      <c r="L19" s="23" t="s">
        <v>11</v>
      </c>
      <c r="M19" s="24">
        <f>SUMIF(E3:E79,L19,H3:H79)</f>
        <v>385600</v>
      </c>
      <c r="N19" s="24">
        <f>SUMIF(E3:E79,L19,I3:I79)</f>
        <v>16000</v>
      </c>
      <c r="O19" s="24">
        <f>SUMIF(E3:E79,L19,J3:J79)</f>
        <v>0</v>
      </c>
      <c r="P19" s="25">
        <f>COUNTIF(E3:E79,"="&amp;L19)</f>
        <v>8</v>
      </c>
      <c r="Q19" s="24">
        <f t="shared" si="0"/>
        <v>48200</v>
      </c>
    </row>
    <row r="20" spans="1:17" s="7" customFormat="1" ht="18" customHeight="1" x14ac:dyDescent="0.25">
      <c r="A20" s="6"/>
      <c r="B20" s="28">
        <v>420444</v>
      </c>
      <c r="C20" s="28" t="s">
        <v>38</v>
      </c>
      <c r="D20" s="36">
        <v>44036</v>
      </c>
      <c r="E20" s="41" t="s">
        <v>11</v>
      </c>
      <c r="F20" s="43">
        <v>4</v>
      </c>
      <c r="G20" s="43">
        <v>4</v>
      </c>
      <c r="H20" s="29">
        <v>48200</v>
      </c>
      <c r="I20" s="29">
        <v>2000</v>
      </c>
      <c r="J20" s="29">
        <v>0</v>
      </c>
      <c r="K20" s="12"/>
      <c r="L20" s="23" t="s">
        <v>10</v>
      </c>
      <c r="M20" s="24">
        <f>SUMIF(E3:E79,L20,H3:H79)</f>
        <v>539000</v>
      </c>
      <c r="N20" s="24">
        <f>SUMIF(E3:E79,L20,I3:I79)</f>
        <v>18000</v>
      </c>
      <c r="O20" s="24">
        <f>SUMIF(E3:E79,L20,J3:J79)</f>
        <v>4400</v>
      </c>
      <c r="P20" s="25">
        <f>COUNTIF(E3:E79,"="&amp;L20)</f>
        <v>9</v>
      </c>
      <c r="Q20" s="24">
        <f t="shared" si="0"/>
        <v>59889</v>
      </c>
    </row>
    <row r="21" spans="1:17" ht="18" customHeight="1" x14ac:dyDescent="0.25">
      <c r="B21" s="28">
        <v>380553</v>
      </c>
      <c r="C21" s="28" t="s">
        <v>39</v>
      </c>
      <c r="D21" s="36">
        <v>44037</v>
      </c>
      <c r="E21" s="41" t="s">
        <v>11</v>
      </c>
      <c r="F21" s="43">
        <v>1</v>
      </c>
      <c r="G21" s="43">
        <v>7</v>
      </c>
      <c r="H21" s="29">
        <v>48200</v>
      </c>
      <c r="I21" s="29">
        <v>2000</v>
      </c>
      <c r="J21" s="29">
        <v>0</v>
      </c>
      <c r="K21" s="15"/>
      <c r="L21" s="23" t="s">
        <v>9</v>
      </c>
      <c r="M21" s="24">
        <f>SUMIF(E3:E79,L21,H3:H79)</f>
        <v>228000</v>
      </c>
      <c r="N21" s="24">
        <f>SUMIF(E3:E79,L21,I3:I79)</f>
        <v>8000</v>
      </c>
      <c r="O21" s="24">
        <f>SUMIF(E3:E79,L21,J3:J79)</f>
        <v>0</v>
      </c>
      <c r="P21" s="25">
        <f>COUNTIF(E3:E79,"="&amp;L21)</f>
        <v>4</v>
      </c>
      <c r="Q21" s="24">
        <f t="shared" si="0"/>
        <v>57000</v>
      </c>
    </row>
    <row r="22" spans="1:17" ht="18" customHeight="1" x14ac:dyDescent="0.25">
      <c r="B22" s="28">
        <v>427151</v>
      </c>
      <c r="C22" s="28" t="s">
        <v>40</v>
      </c>
      <c r="D22" s="36">
        <v>44038</v>
      </c>
      <c r="E22" s="41" t="s">
        <v>11</v>
      </c>
      <c r="F22" s="43">
        <v>5</v>
      </c>
      <c r="G22" s="43">
        <v>10</v>
      </c>
      <c r="H22" s="29">
        <v>48200</v>
      </c>
      <c r="I22" s="29">
        <v>2000</v>
      </c>
      <c r="J22" s="29">
        <v>0</v>
      </c>
      <c r="K22" s="15"/>
      <c r="L22" s="23" t="s">
        <v>8</v>
      </c>
      <c r="M22" s="24">
        <f>SUMIF(E3:E79,L22,H3:H79)</f>
        <v>288000</v>
      </c>
      <c r="N22" s="24">
        <f>SUMIF(E3:E79,L22,I3:I79)</f>
        <v>12000</v>
      </c>
      <c r="O22" s="24">
        <f>SUMIF(E3:E79,L22,J3:J79)</f>
        <v>0</v>
      </c>
      <c r="P22" s="25">
        <f>COUNTIF(E3:E79,"="&amp;L22)</f>
        <v>6</v>
      </c>
      <c r="Q22" s="24">
        <f t="shared" si="0"/>
        <v>48000</v>
      </c>
    </row>
    <row r="23" spans="1:17" ht="18" customHeight="1" x14ac:dyDescent="0.25">
      <c r="B23" s="28">
        <v>547926</v>
      </c>
      <c r="C23" s="28" t="s">
        <v>41</v>
      </c>
      <c r="D23" s="36">
        <v>44039</v>
      </c>
      <c r="E23" s="41" t="s">
        <v>11</v>
      </c>
      <c r="F23" s="43">
        <v>7</v>
      </c>
      <c r="G23" s="43">
        <v>8</v>
      </c>
      <c r="H23" s="29">
        <v>48200</v>
      </c>
      <c r="I23" s="29">
        <v>2000</v>
      </c>
      <c r="J23" s="29">
        <v>0</v>
      </c>
      <c r="K23" s="15"/>
      <c r="L23" s="23" t="s">
        <v>7</v>
      </c>
      <c r="M23" s="24">
        <f>SUMIF(E3:E79,L23,H3:H79)</f>
        <v>612000</v>
      </c>
      <c r="N23" s="24">
        <f>SUMIF(E3:E79,L23,I3:I79)</f>
        <v>28000</v>
      </c>
      <c r="O23" s="24">
        <f>SUMIF(E3:E79,L23,J3:J79)</f>
        <v>13500</v>
      </c>
      <c r="P23" s="25">
        <f>COUNTIF(E3:E79,"="&amp;L23)</f>
        <v>14</v>
      </c>
      <c r="Q23" s="24">
        <f t="shared" si="0"/>
        <v>43714</v>
      </c>
    </row>
    <row r="24" spans="1:17" ht="18" customHeight="1" x14ac:dyDescent="0.25">
      <c r="B24" s="28">
        <v>485607</v>
      </c>
      <c r="C24" s="28" t="s">
        <v>42</v>
      </c>
      <c r="D24" s="36">
        <v>44040</v>
      </c>
      <c r="E24" s="41" t="s">
        <v>11</v>
      </c>
      <c r="F24" s="43">
        <v>5</v>
      </c>
      <c r="G24" s="43">
        <v>9</v>
      </c>
      <c r="H24" s="29">
        <v>48200</v>
      </c>
      <c r="I24" s="29">
        <v>2000</v>
      </c>
      <c r="J24" s="29">
        <v>0</v>
      </c>
      <c r="K24" s="15"/>
      <c r="L24" s="23" t="s">
        <v>13</v>
      </c>
      <c r="M24" s="24">
        <f>SUMIF(E3:E79,L24,H3:H79)</f>
        <v>244000</v>
      </c>
      <c r="N24" s="24">
        <f>SUMIF(E3:E79,L24,I3:I79)</f>
        <v>8000</v>
      </c>
      <c r="O24" s="24">
        <f>SUMIF(E3:E79,L24,J3:J79)</f>
        <v>0</v>
      </c>
      <c r="P24" s="25">
        <f>COUNTIF(E3:E79,"="&amp;L24)</f>
        <v>4</v>
      </c>
      <c r="Q24" s="24">
        <f t="shared" si="0"/>
        <v>61000</v>
      </c>
    </row>
    <row r="25" spans="1:17" ht="18" customHeight="1" x14ac:dyDescent="0.25">
      <c r="B25" s="28">
        <v>417193</v>
      </c>
      <c r="C25" s="28" t="s">
        <v>43</v>
      </c>
      <c r="D25" s="36">
        <v>44041</v>
      </c>
      <c r="E25" s="41" t="s">
        <v>11</v>
      </c>
      <c r="F25" s="43">
        <v>5</v>
      </c>
      <c r="G25" s="43">
        <v>4</v>
      </c>
      <c r="H25" s="29">
        <v>48200</v>
      </c>
      <c r="I25" s="29">
        <v>2000</v>
      </c>
      <c r="J25" s="29">
        <v>0</v>
      </c>
      <c r="K25" s="15"/>
      <c r="L25" s="23" t="s">
        <v>6</v>
      </c>
      <c r="M25" s="24">
        <f>SUMIF(E3:E79,L25,H3:H79)</f>
        <v>220000</v>
      </c>
      <c r="N25" s="24">
        <f>SUMIF(E3:E79,L25,I3:I79)</f>
        <v>8000</v>
      </c>
      <c r="O25" s="24">
        <f>SUMIF(E3:E79,L25,J3:J79)</f>
        <v>0</v>
      </c>
      <c r="P25" s="25">
        <f>COUNTIF(E3:E79,"="&amp;L25)</f>
        <v>4</v>
      </c>
      <c r="Q25" s="24">
        <f t="shared" si="0"/>
        <v>55000</v>
      </c>
    </row>
    <row r="26" spans="1:17" ht="18" customHeight="1" x14ac:dyDescent="0.25">
      <c r="B26" s="28">
        <v>490196</v>
      </c>
      <c r="C26" s="28" t="s">
        <v>44</v>
      </c>
      <c r="D26" s="36">
        <v>44042</v>
      </c>
      <c r="E26" s="41" t="s">
        <v>10</v>
      </c>
      <c r="F26" s="43">
        <v>0</v>
      </c>
      <c r="G26" s="43">
        <v>4</v>
      </c>
      <c r="H26" s="29">
        <v>55000</v>
      </c>
      <c r="I26" s="29">
        <v>2000</v>
      </c>
      <c r="J26" s="29">
        <v>1100</v>
      </c>
      <c r="K26" s="15"/>
      <c r="L26" s="23" t="s">
        <v>5</v>
      </c>
      <c r="M26" s="24">
        <f>SUMIF(E3:E79,L26,H3:H79)</f>
        <v>375000</v>
      </c>
      <c r="N26" s="24">
        <f>SUMIF(E3:E79,L26,I3:I79)</f>
        <v>10000</v>
      </c>
      <c r="O26" s="24">
        <f>SUMIF(E3:E79,L26,J3:J79)</f>
        <v>0</v>
      </c>
      <c r="P26" s="25">
        <f>COUNTIF(E3:E79,"="&amp;L26)</f>
        <v>5</v>
      </c>
      <c r="Q26" s="24">
        <f t="shared" si="0"/>
        <v>75000</v>
      </c>
    </row>
    <row r="27" spans="1:17" ht="18" customHeight="1" x14ac:dyDescent="0.25">
      <c r="B27" s="28">
        <v>561413</v>
      </c>
      <c r="C27" s="28" t="s">
        <v>45</v>
      </c>
      <c r="D27" s="36">
        <v>44043</v>
      </c>
      <c r="E27" s="41" t="s">
        <v>10</v>
      </c>
      <c r="F27" s="43">
        <v>0</v>
      </c>
      <c r="G27" s="43">
        <v>6</v>
      </c>
      <c r="H27" s="29">
        <v>55000</v>
      </c>
      <c r="I27" s="29">
        <v>2000</v>
      </c>
      <c r="J27" s="29">
        <v>1100</v>
      </c>
      <c r="K27" s="15"/>
      <c r="L27" s="23" t="s">
        <v>14</v>
      </c>
      <c r="M27" s="24">
        <f>SUMIF(E3:E79,L27,H3:H79)</f>
        <v>300000</v>
      </c>
      <c r="N27" s="24">
        <f>SUMIF(E3:E79,L27,I3:I79)</f>
        <v>8000</v>
      </c>
      <c r="O27" s="24">
        <f>SUMIF(E3:E79,L27,J3:J79)</f>
        <v>20000</v>
      </c>
      <c r="P27" s="25">
        <f>COUNTIF(E3:E79,"="&amp;L27)</f>
        <v>4</v>
      </c>
      <c r="Q27" s="24">
        <f t="shared" si="0"/>
        <v>75000</v>
      </c>
    </row>
    <row r="28" spans="1:17" ht="18" customHeight="1" x14ac:dyDescent="0.25">
      <c r="B28" s="28">
        <v>383332</v>
      </c>
      <c r="C28" s="28" t="s">
        <v>46</v>
      </c>
      <c r="D28" s="36">
        <v>44044</v>
      </c>
      <c r="E28" s="41" t="s">
        <v>10</v>
      </c>
      <c r="F28" s="43">
        <v>7</v>
      </c>
      <c r="G28" s="43">
        <v>9</v>
      </c>
      <c r="H28" s="29">
        <v>55000</v>
      </c>
      <c r="I28" s="29">
        <v>2000</v>
      </c>
      <c r="J28" s="29">
        <v>1100</v>
      </c>
      <c r="K28" s="15"/>
      <c r="L28" s="23" t="s">
        <v>4</v>
      </c>
      <c r="M28" s="24">
        <f>SUMIF(E3:E79,L28,H3:H79)</f>
        <v>248000</v>
      </c>
      <c r="N28" s="24">
        <f>SUMIF(E3:E79,L28,I3:I79)</f>
        <v>8000</v>
      </c>
      <c r="O28" s="24">
        <f>SUMIF(E3:E79,L28,J3:J79)</f>
        <v>0</v>
      </c>
      <c r="P28" s="25">
        <f>COUNTIF(E3:E79,"="&amp;L28)</f>
        <v>4</v>
      </c>
      <c r="Q28" s="24">
        <f t="shared" si="0"/>
        <v>62000</v>
      </c>
    </row>
    <row r="29" spans="1:17" ht="18" customHeight="1" x14ac:dyDescent="0.25">
      <c r="B29" s="28">
        <v>483908</v>
      </c>
      <c r="C29" s="28" t="s">
        <v>47</v>
      </c>
      <c r="D29" s="36">
        <v>44045</v>
      </c>
      <c r="E29" s="41" t="s">
        <v>10</v>
      </c>
      <c r="F29" s="43">
        <v>6</v>
      </c>
      <c r="G29" s="43">
        <v>5</v>
      </c>
      <c r="H29" s="29">
        <v>55000</v>
      </c>
      <c r="I29" s="29">
        <v>2000</v>
      </c>
      <c r="J29" s="29">
        <v>1100</v>
      </c>
      <c r="K29" s="15"/>
      <c r="L29" s="16"/>
      <c r="M29" s="16"/>
      <c r="N29" s="16"/>
      <c r="O29" s="16"/>
      <c r="P29" s="16"/>
      <c r="Q29" s="15"/>
    </row>
    <row r="30" spans="1:17" ht="18" customHeight="1" x14ac:dyDescent="0.25">
      <c r="B30" s="28">
        <v>321027</v>
      </c>
      <c r="C30" s="28" t="s">
        <v>48</v>
      </c>
      <c r="D30" s="36">
        <v>44046</v>
      </c>
      <c r="E30" s="41" t="s">
        <v>10</v>
      </c>
      <c r="F30" s="43">
        <v>6</v>
      </c>
      <c r="G30" s="43">
        <v>10</v>
      </c>
      <c r="H30" s="29">
        <v>55000</v>
      </c>
      <c r="I30" s="29">
        <v>2000</v>
      </c>
      <c r="J30" s="29">
        <v>0</v>
      </c>
      <c r="K30" s="15"/>
      <c r="L30" s="16"/>
      <c r="M30" s="16"/>
      <c r="N30" s="16"/>
      <c r="O30" s="16"/>
      <c r="P30" s="16"/>
      <c r="Q30" s="15"/>
    </row>
    <row r="31" spans="1:17" ht="18" customHeight="1" x14ac:dyDescent="0.25">
      <c r="B31" s="28">
        <v>598755</v>
      </c>
      <c r="C31" s="28" t="s">
        <v>49</v>
      </c>
      <c r="D31" s="36">
        <v>44047</v>
      </c>
      <c r="E31" s="41" t="s">
        <v>10</v>
      </c>
      <c r="F31" s="43">
        <v>7</v>
      </c>
      <c r="G31" s="43">
        <v>9</v>
      </c>
      <c r="H31" s="29">
        <v>55000</v>
      </c>
      <c r="I31" s="29">
        <v>2000</v>
      </c>
      <c r="J31" s="29">
        <v>0</v>
      </c>
      <c r="K31" s="15"/>
      <c r="L31" s="16"/>
      <c r="M31" s="16"/>
      <c r="N31" s="16"/>
      <c r="O31" s="16"/>
      <c r="P31" s="16"/>
      <c r="Q31" s="15"/>
    </row>
    <row r="32" spans="1:17" ht="18" customHeight="1" x14ac:dyDescent="0.25">
      <c r="B32" s="28">
        <v>492087</v>
      </c>
      <c r="C32" s="28" t="s">
        <v>50</v>
      </c>
      <c r="D32" s="36">
        <v>44048</v>
      </c>
      <c r="E32" s="41" t="s">
        <v>10</v>
      </c>
      <c r="F32" s="43">
        <v>2</v>
      </c>
      <c r="G32" s="43">
        <v>9</v>
      </c>
      <c r="H32" s="29">
        <v>55000</v>
      </c>
      <c r="I32" s="29">
        <v>2000</v>
      </c>
      <c r="J32" s="29">
        <v>0</v>
      </c>
      <c r="K32" s="15"/>
      <c r="L32" s="16"/>
      <c r="M32" s="16"/>
      <c r="N32" s="16"/>
      <c r="O32" s="16"/>
      <c r="P32" s="16"/>
      <c r="Q32" s="15"/>
    </row>
    <row r="33" spans="2:17" ht="18" customHeight="1" x14ac:dyDescent="0.25">
      <c r="B33" s="28">
        <v>350488</v>
      </c>
      <c r="C33" s="28" t="s">
        <v>51</v>
      </c>
      <c r="D33" s="36">
        <v>44049</v>
      </c>
      <c r="E33" s="41" t="s">
        <v>10</v>
      </c>
      <c r="F33" s="43">
        <v>8</v>
      </c>
      <c r="G33" s="43">
        <v>5</v>
      </c>
      <c r="H33" s="29">
        <v>77000</v>
      </c>
      <c r="I33" s="29">
        <v>2000</v>
      </c>
      <c r="J33" s="29">
        <v>0</v>
      </c>
      <c r="K33" s="15"/>
      <c r="L33" s="16"/>
      <c r="M33" s="16"/>
      <c r="N33" s="16"/>
      <c r="O33" s="16"/>
      <c r="P33" s="16"/>
      <c r="Q33" s="15"/>
    </row>
    <row r="34" spans="2:17" ht="18" customHeight="1" x14ac:dyDescent="0.25">
      <c r="B34" s="28">
        <v>326815</v>
      </c>
      <c r="C34" s="28" t="s">
        <v>52</v>
      </c>
      <c r="D34" s="36">
        <v>44050</v>
      </c>
      <c r="E34" s="41" t="s">
        <v>10</v>
      </c>
      <c r="F34" s="43">
        <v>6</v>
      </c>
      <c r="G34" s="43">
        <v>7</v>
      </c>
      <c r="H34" s="29">
        <v>77000</v>
      </c>
      <c r="I34" s="29">
        <v>2000</v>
      </c>
      <c r="J34" s="29">
        <v>0</v>
      </c>
      <c r="K34" s="15"/>
      <c r="L34" s="16"/>
      <c r="M34" s="16"/>
      <c r="N34" s="16"/>
      <c r="O34" s="16"/>
      <c r="P34" s="16"/>
      <c r="Q34" s="15"/>
    </row>
    <row r="35" spans="2:17" ht="18" customHeight="1" x14ac:dyDescent="0.25">
      <c r="B35" s="28">
        <v>432466</v>
      </c>
      <c r="C35" s="28" t="s">
        <v>53</v>
      </c>
      <c r="D35" s="36">
        <v>44051</v>
      </c>
      <c r="E35" s="41" t="s">
        <v>9</v>
      </c>
      <c r="F35" s="43">
        <v>8</v>
      </c>
      <c r="G35" s="43">
        <v>5</v>
      </c>
      <c r="H35" s="29">
        <v>57000</v>
      </c>
      <c r="I35" s="29">
        <v>2000</v>
      </c>
      <c r="J35" s="29">
        <v>0</v>
      </c>
      <c r="K35" s="15"/>
      <c r="L35" s="16"/>
      <c r="M35" s="16"/>
      <c r="N35" s="16"/>
      <c r="O35" s="16"/>
      <c r="P35" s="16"/>
      <c r="Q35" s="15"/>
    </row>
    <row r="36" spans="2:17" ht="18" customHeight="1" x14ac:dyDescent="0.25">
      <c r="B36" s="28">
        <v>580205</v>
      </c>
      <c r="C36" s="28" t="s">
        <v>54</v>
      </c>
      <c r="D36" s="36">
        <v>44052</v>
      </c>
      <c r="E36" s="41" t="s">
        <v>9</v>
      </c>
      <c r="F36" s="43">
        <v>4</v>
      </c>
      <c r="G36" s="43">
        <v>8</v>
      </c>
      <c r="H36" s="29">
        <v>57000</v>
      </c>
      <c r="I36" s="29">
        <v>2000</v>
      </c>
      <c r="J36" s="29">
        <v>0</v>
      </c>
      <c r="K36" s="15"/>
      <c r="L36" s="16"/>
      <c r="M36" s="16"/>
      <c r="N36" s="16"/>
      <c r="O36" s="16"/>
      <c r="P36" s="16"/>
      <c r="Q36" s="15"/>
    </row>
    <row r="37" spans="2:17" ht="18" customHeight="1" x14ac:dyDescent="0.25">
      <c r="B37" s="28">
        <v>462316</v>
      </c>
      <c r="C37" s="28" t="s">
        <v>55</v>
      </c>
      <c r="D37" s="36">
        <v>44053</v>
      </c>
      <c r="E37" s="41" t="s">
        <v>9</v>
      </c>
      <c r="F37" s="43">
        <v>0</v>
      </c>
      <c r="G37" s="43">
        <v>5</v>
      </c>
      <c r="H37" s="29">
        <v>57000</v>
      </c>
      <c r="I37" s="29">
        <v>2000</v>
      </c>
      <c r="J37" s="29">
        <v>0</v>
      </c>
      <c r="K37" s="15"/>
      <c r="L37" s="16"/>
      <c r="M37" s="16"/>
      <c r="N37" s="16"/>
      <c r="O37" s="16"/>
      <c r="P37" s="16"/>
      <c r="Q37" s="15"/>
    </row>
    <row r="38" spans="2:17" ht="18" customHeight="1" x14ac:dyDescent="0.25">
      <c r="B38" s="28">
        <v>416859</v>
      </c>
      <c r="C38" s="28" t="s">
        <v>56</v>
      </c>
      <c r="D38" s="36">
        <v>44054</v>
      </c>
      <c r="E38" s="41" t="s">
        <v>9</v>
      </c>
      <c r="F38" s="43">
        <v>7</v>
      </c>
      <c r="G38" s="43">
        <v>5</v>
      </c>
      <c r="H38" s="29">
        <v>57000</v>
      </c>
      <c r="I38" s="29">
        <v>2000</v>
      </c>
      <c r="J38" s="29">
        <v>0</v>
      </c>
      <c r="K38" s="15"/>
      <c r="L38" s="16"/>
      <c r="M38" s="16"/>
      <c r="N38" s="16"/>
      <c r="O38" s="16"/>
      <c r="P38" s="16"/>
      <c r="Q38" s="15"/>
    </row>
    <row r="39" spans="2:17" ht="18" customHeight="1" x14ac:dyDescent="0.25">
      <c r="B39" s="28">
        <v>545925</v>
      </c>
      <c r="C39" s="28" t="s">
        <v>57</v>
      </c>
      <c r="D39" s="36">
        <v>44055</v>
      </c>
      <c r="E39" s="41" t="s">
        <v>8</v>
      </c>
      <c r="F39" s="43">
        <v>3</v>
      </c>
      <c r="G39" s="43">
        <v>7</v>
      </c>
      <c r="H39" s="29">
        <v>48000</v>
      </c>
      <c r="I39" s="29">
        <v>2000</v>
      </c>
      <c r="J39" s="29">
        <v>0</v>
      </c>
      <c r="K39" s="15"/>
      <c r="L39" s="16"/>
      <c r="M39" s="16"/>
      <c r="N39" s="16"/>
      <c r="O39" s="16"/>
      <c r="P39" s="16"/>
      <c r="Q39" s="15"/>
    </row>
    <row r="40" spans="2:17" ht="18" customHeight="1" x14ac:dyDescent="0.25">
      <c r="B40" s="28">
        <v>446576</v>
      </c>
      <c r="C40" s="28" t="s">
        <v>58</v>
      </c>
      <c r="D40" s="36">
        <v>44056</v>
      </c>
      <c r="E40" s="41" t="s">
        <v>8</v>
      </c>
      <c r="F40" s="43">
        <v>4</v>
      </c>
      <c r="G40" s="43">
        <v>4</v>
      </c>
      <c r="H40" s="29">
        <v>48000</v>
      </c>
      <c r="I40" s="29">
        <v>2000</v>
      </c>
      <c r="J40" s="29">
        <v>0</v>
      </c>
      <c r="K40" s="15"/>
      <c r="L40" s="16"/>
      <c r="M40" s="16"/>
      <c r="N40" s="16"/>
      <c r="O40" s="16"/>
      <c r="P40" s="16"/>
      <c r="Q40" s="15"/>
    </row>
    <row r="41" spans="2:17" ht="18" customHeight="1" x14ac:dyDescent="0.25">
      <c r="B41" s="28">
        <v>374689</v>
      </c>
      <c r="C41" s="28" t="s">
        <v>59</v>
      </c>
      <c r="D41" s="36">
        <v>44057</v>
      </c>
      <c r="E41" s="41" t="s">
        <v>8</v>
      </c>
      <c r="F41" s="43">
        <v>0</v>
      </c>
      <c r="G41" s="43">
        <v>6</v>
      </c>
      <c r="H41" s="29">
        <v>48000</v>
      </c>
      <c r="I41" s="29">
        <v>2000</v>
      </c>
      <c r="J41" s="29">
        <v>0</v>
      </c>
      <c r="K41" s="15"/>
      <c r="L41" s="16"/>
      <c r="M41" s="16"/>
      <c r="N41" s="16"/>
      <c r="O41" s="16"/>
      <c r="P41" s="16"/>
      <c r="Q41" s="15"/>
    </row>
    <row r="42" spans="2:17" ht="18" customHeight="1" x14ac:dyDescent="0.25">
      <c r="B42" s="28">
        <v>575866</v>
      </c>
      <c r="C42" s="28" t="s">
        <v>60</v>
      </c>
      <c r="D42" s="36">
        <v>44058</v>
      </c>
      <c r="E42" s="41" t="s">
        <v>8</v>
      </c>
      <c r="F42" s="43">
        <v>5</v>
      </c>
      <c r="G42" s="43">
        <v>7</v>
      </c>
      <c r="H42" s="29">
        <v>48000</v>
      </c>
      <c r="I42" s="29">
        <v>2000</v>
      </c>
      <c r="J42" s="29">
        <v>0</v>
      </c>
      <c r="K42" s="15"/>
      <c r="L42" s="16"/>
      <c r="M42" s="16"/>
      <c r="N42" s="16"/>
      <c r="O42" s="16"/>
      <c r="P42" s="16"/>
      <c r="Q42" s="15"/>
    </row>
    <row r="43" spans="2:17" ht="18" customHeight="1" x14ac:dyDescent="0.25">
      <c r="B43" s="28">
        <v>336426</v>
      </c>
      <c r="C43" s="28" t="s">
        <v>61</v>
      </c>
      <c r="D43" s="36">
        <v>44059</v>
      </c>
      <c r="E43" s="41" t="s">
        <v>8</v>
      </c>
      <c r="F43" s="43">
        <v>2</v>
      </c>
      <c r="G43" s="43">
        <v>4</v>
      </c>
      <c r="H43" s="29">
        <v>48000</v>
      </c>
      <c r="I43" s="29">
        <v>2000</v>
      </c>
      <c r="J43" s="29">
        <v>0</v>
      </c>
      <c r="K43" s="15"/>
      <c r="L43" s="16"/>
      <c r="M43" s="16"/>
      <c r="N43" s="16"/>
      <c r="O43" s="16"/>
      <c r="P43" s="16"/>
      <c r="Q43" s="15"/>
    </row>
    <row r="44" spans="2:17" ht="18" customHeight="1" x14ac:dyDescent="0.25">
      <c r="B44" s="28">
        <v>604892</v>
      </c>
      <c r="C44" s="28" t="s">
        <v>62</v>
      </c>
      <c r="D44" s="36">
        <v>44060</v>
      </c>
      <c r="E44" s="41" t="s">
        <v>8</v>
      </c>
      <c r="F44" s="43">
        <v>4</v>
      </c>
      <c r="G44" s="43">
        <v>8</v>
      </c>
      <c r="H44" s="29">
        <v>48000</v>
      </c>
      <c r="I44" s="29">
        <v>2000</v>
      </c>
      <c r="J44" s="29">
        <v>0</v>
      </c>
      <c r="K44" s="15"/>
      <c r="L44" s="16"/>
      <c r="M44" s="16"/>
      <c r="N44" s="16"/>
      <c r="O44" s="16"/>
      <c r="P44" s="16"/>
      <c r="Q44" s="15"/>
    </row>
    <row r="45" spans="2:17" ht="18" customHeight="1" x14ac:dyDescent="0.25">
      <c r="B45" s="28">
        <v>397725</v>
      </c>
      <c r="C45" s="28" t="s">
        <v>63</v>
      </c>
      <c r="D45" s="36">
        <v>44061</v>
      </c>
      <c r="E45" s="41" t="s">
        <v>7</v>
      </c>
      <c r="F45" s="43">
        <v>0</v>
      </c>
      <c r="G45" s="43">
        <v>9</v>
      </c>
      <c r="H45" s="29">
        <v>42000</v>
      </c>
      <c r="I45" s="29">
        <v>2000</v>
      </c>
      <c r="J45" s="29">
        <v>2700</v>
      </c>
      <c r="K45" s="15"/>
      <c r="L45" s="16"/>
      <c r="M45" s="16"/>
      <c r="N45" s="16"/>
      <c r="O45" s="16"/>
      <c r="P45" s="16"/>
      <c r="Q45" s="15"/>
    </row>
    <row r="46" spans="2:17" ht="18" customHeight="1" x14ac:dyDescent="0.25">
      <c r="B46" s="28">
        <v>340158</v>
      </c>
      <c r="C46" s="28" t="s">
        <v>64</v>
      </c>
      <c r="D46" s="36">
        <v>44062</v>
      </c>
      <c r="E46" s="41" t="s">
        <v>7</v>
      </c>
      <c r="F46" s="43">
        <v>1</v>
      </c>
      <c r="G46" s="43">
        <v>9</v>
      </c>
      <c r="H46" s="29">
        <v>42000</v>
      </c>
      <c r="I46" s="29">
        <v>2000</v>
      </c>
      <c r="J46" s="29">
        <v>2700</v>
      </c>
      <c r="K46" s="15"/>
      <c r="L46" s="16"/>
      <c r="M46" s="16"/>
      <c r="N46" s="16"/>
      <c r="O46" s="16"/>
      <c r="P46" s="16"/>
      <c r="Q46" s="15"/>
    </row>
    <row r="47" spans="2:17" ht="18" customHeight="1" x14ac:dyDescent="0.25">
      <c r="B47" s="28">
        <v>564463</v>
      </c>
      <c r="C47" s="28" t="s">
        <v>65</v>
      </c>
      <c r="D47" s="36">
        <v>44063</v>
      </c>
      <c r="E47" s="41" t="s">
        <v>7</v>
      </c>
      <c r="F47" s="43">
        <v>2</v>
      </c>
      <c r="G47" s="43">
        <v>4</v>
      </c>
      <c r="H47" s="29">
        <v>42000</v>
      </c>
      <c r="I47" s="29">
        <v>2000</v>
      </c>
      <c r="J47" s="29">
        <v>2700</v>
      </c>
      <c r="K47" s="15"/>
      <c r="L47" s="16"/>
      <c r="M47" s="16"/>
      <c r="N47" s="16"/>
      <c r="O47" s="16"/>
      <c r="P47" s="16"/>
      <c r="Q47" s="15"/>
    </row>
    <row r="48" spans="2:17" ht="18" customHeight="1" x14ac:dyDescent="0.25">
      <c r="B48" s="28">
        <v>424162</v>
      </c>
      <c r="C48" s="28" t="s">
        <v>66</v>
      </c>
      <c r="D48" s="36">
        <v>44064</v>
      </c>
      <c r="E48" s="41" t="s">
        <v>7</v>
      </c>
      <c r="F48" s="43">
        <v>8</v>
      </c>
      <c r="G48" s="43">
        <v>10</v>
      </c>
      <c r="H48" s="29">
        <v>42000</v>
      </c>
      <c r="I48" s="29">
        <v>2000</v>
      </c>
      <c r="J48" s="29">
        <v>2700</v>
      </c>
      <c r="K48" s="15"/>
      <c r="L48" s="16"/>
      <c r="M48" s="16"/>
      <c r="N48" s="16"/>
      <c r="O48" s="16"/>
      <c r="P48" s="16"/>
      <c r="Q48" s="15"/>
    </row>
    <row r="49" spans="2:17" ht="18" customHeight="1" x14ac:dyDescent="0.25">
      <c r="B49" s="28">
        <v>385138</v>
      </c>
      <c r="C49" s="28" t="s">
        <v>67</v>
      </c>
      <c r="D49" s="36">
        <v>44065</v>
      </c>
      <c r="E49" s="41" t="s">
        <v>7</v>
      </c>
      <c r="F49" s="43">
        <v>1</v>
      </c>
      <c r="G49" s="43">
        <v>5</v>
      </c>
      <c r="H49" s="29">
        <v>42000</v>
      </c>
      <c r="I49" s="29">
        <v>2000</v>
      </c>
      <c r="J49" s="29">
        <v>2700</v>
      </c>
      <c r="K49" s="15"/>
      <c r="L49" s="16"/>
      <c r="M49" s="16"/>
      <c r="N49" s="16"/>
      <c r="O49" s="16"/>
      <c r="P49" s="16"/>
      <c r="Q49" s="15"/>
    </row>
    <row r="50" spans="2:17" ht="18" customHeight="1" x14ac:dyDescent="0.25">
      <c r="B50" s="28">
        <v>502794</v>
      </c>
      <c r="C50" s="28" t="s">
        <v>68</v>
      </c>
      <c r="D50" s="36">
        <v>44066</v>
      </c>
      <c r="E50" s="41" t="s">
        <v>7</v>
      </c>
      <c r="F50" s="43">
        <v>5</v>
      </c>
      <c r="G50" s="43">
        <v>9</v>
      </c>
      <c r="H50" s="29">
        <v>42000</v>
      </c>
      <c r="I50" s="29">
        <v>2000</v>
      </c>
      <c r="J50" s="29">
        <v>0</v>
      </c>
      <c r="K50" s="15"/>
      <c r="L50" s="16"/>
      <c r="M50" s="16"/>
      <c r="N50" s="16"/>
      <c r="O50" s="16"/>
      <c r="P50" s="16"/>
      <c r="Q50" s="15"/>
    </row>
    <row r="51" spans="2:17" ht="18" customHeight="1" x14ac:dyDescent="0.25">
      <c r="B51" s="28">
        <v>364811</v>
      </c>
      <c r="C51" s="28" t="s">
        <v>69</v>
      </c>
      <c r="D51" s="36">
        <v>44067</v>
      </c>
      <c r="E51" s="41" t="s">
        <v>7</v>
      </c>
      <c r="F51" s="43">
        <v>0</v>
      </c>
      <c r="G51" s="43">
        <v>8</v>
      </c>
      <c r="H51" s="29">
        <v>42000</v>
      </c>
      <c r="I51" s="29">
        <v>2000</v>
      </c>
      <c r="J51" s="29">
        <v>0</v>
      </c>
      <c r="K51" s="15"/>
      <c r="L51" s="16"/>
      <c r="M51" s="16"/>
      <c r="N51" s="16"/>
      <c r="O51" s="16"/>
      <c r="P51" s="16"/>
      <c r="Q51" s="15"/>
    </row>
    <row r="52" spans="2:17" ht="18" customHeight="1" x14ac:dyDescent="0.25">
      <c r="B52" s="28">
        <v>568130</v>
      </c>
      <c r="C52" s="28" t="s">
        <v>70</v>
      </c>
      <c r="D52" s="36">
        <v>44068</v>
      </c>
      <c r="E52" s="41" t="s">
        <v>7</v>
      </c>
      <c r="F52" s="43">
        <v>2</v>
      </c>
      <c r="G52" s="43">
        <v>7</v>
      </c>
      <c r="H52" s="29">
        <v>42000</v>
      </c>
      <c r="I52" s="29">
        <v>2000</v>
      </c>
      <c r="J52" s="29">
        <v>0</v>
      </c>
      <c r="K52" s="15"/>
      <c r="L52" s="16"/>
      <c r="M52" s="16"/>
      <c r="N52" s="16"/>
      <c r="O52" s="16"/>
      <c r="P52" s="16"/>
      <c r="Q52" s="15"/>
    </row>
    <row r="53" spans="2:17" ht="18" customHeight="1" x14ac:dyDescent="0.25">
      <c r="B53" s="28">
        <v>328698</v>
      </c>
      <c r="C53" s="28" t="s">
        <v>71</v>
      </c>
      <c r="D53" s="36">
        <v>44069</v>
      </c>
      <c r="E53" s="41" t="s">
        <v>7</v>
      </c>
      <c r="F53" s="43">
        <v>7</v>
      </c>
      <c r="G53" s="43">
        <v>4</v>
      </c>
      <c r="H53" s="29">
        <v>46000</v>
      </c>
      <c r="I53" s="29">
        <v>2000</v>
      </c>
      <c r="J53" s="29">
        <v>0</v>
      </c>
      <c r="K53" s="15"/>
      <c r="L53" s="16"/>
      <c r="M53" s="16"/>
      <c r="N53" s="16"/>
      <c r="O53" s="16"/>
      <c r="P53" s="16"/>
      <c r="Q53" s="15"/>
    </row>
    <row r="54" spans="2:17" ht="18" customHeight="1" x14ac:dyDescent="0.25">
      <c r="B54" s="28">
        <v>605566</v>
      </c>
      <c r="C54" s="28" t="s">
        <v>72</v>
      </c>
      <c r="D54" s="36">
        <v>44070</v>
      </c>
      <c r="E54" s="41" t="s">
        <v>7</v>
      </c>
      <c r="F54" s="43">
        <v>1</v>
      </c>
      <c r="G54" s="43">
        <v>7</v>
      </c>
      <c r="H54" s="29">
        <v>46000</v>
      </c>
      <c r="I54" s="29">
        <v>2000</v>
      </c>
      <c r="J54" s="29">
        <v>0</v>
      </c>
      <c r="K54" s="15"/>
      <c r="L54" s="16"/>
      <c r="M54" s="16"/>
      <c r="N54" s="16"/>
      <c r="O54" s="16"/>
      <c r="P54" s="16"/>
      <c r="Q54" s="15"/>
    </row>
    <row r="55" spans="2:17" ht="18" customHeight="1" x14ac:dyDescent="0.25">
      <c r="B55" s="28">
        <v>328667</v>
      </c>
      <c r="C55" s="28" t="s">
        <v>73</v>
      </c>
      <c r="D55" s="36">
        <v>44071</v>
      </c>
      <c r="E55" s="41" t="s">
        <v>7</v>
      </c>
      <c r="F55" s="43">
        <v>7</v>
      </c>
      <c r="G55" s="43">
        <v>7</v>
      </c>
      <c r="H55" s="29">
        <v>46000</v>
      </c>
      <c r="I55" s="29">
        <v>2000</v>
      </c>
      <c r="J55" s="29">
        <v>0</v>
      </c>
      <c r="K55" s="15"/>
      <c r="L55" s="16"/>
      <c r="M55" s="16"/>
      <c r="N55" s="16"/>
      <c r="O55" s="16"/>
      <c r="P55" s="16"/>
      <c r="Q55" s="15"/>
    </row>
    <row r="56" spans="2:17" ht="18" customHeight="1" x14ac:dyDescent="0.25">
      <c r="B56" s="28">
        <v>467513</v>
      </c>
      <c r="C56" s="28" t="s">
        <v>74</v>
      </c>
      <c r="D56" s="36">
        <v>44072</v>
      </c>
      <c r="E56" s="41" t="s">
        <v>7</v>
      </c>
      <c r="F56" s="43">
        <v>8</v>
      </c>
      <c r="G56" s="43">
        <v>6</v>
      </c>
      <c r="H56" s="29">
        <v>46000</v>
      </c>
      <c r="I56" s="29">
        <v>2000</v>
      </c>
      <c r="J56" s="29">
        <v>0</v>
      </c>
      <c r="K56" s="15"/>
      <c r="L56" s="16"/>
      <c r="M56" s="16"/>
      <c r="N56" s="16"/>
      <c r="O56" s="16"/>
      <c r="P56" s="16"/>
      <c r="Q56" s="15"/>
    </row>
    <row r="57" spans="2:17" ht="18" customHeight="1" x14ac:dyDescent="0.25">
      <c r="B57" s="28">
        <v>436000</v>
      </c>
      <c r="C57" s="28" t="s">
        <v>75</v>
      </c>
      <c r="D57" s="36">
        <v>44073</v>
      </c>
      <c r="E57" s="41" t="s">
        <v>7</v>
      </c>
      <c r="F57" s="43">
        <v>0</v>
      </c>
      <c r="G57" s="43">
        <v>5</v>
      </c>
      <c r="H57" s="29">
        <v>46000</v>
      </c>
      <c r="I57" s="29">
        <v>2000</v>
      </c>
      <c r="J57" s="29">
        <v>0</v>
      </c>
      <c r="K57" s="15"/>
      <c r="L57" s="16"/>
      <c r="M57" s="16"/>
      <c r="N57" s="16"/>
      <c r="O57" s="16"/>
      <c r="P57" s="16"/>
      <c r="Q57" s="15"/>
    </row>
    <row r="58" spans="2:17" ht="18" customHeight="1" x14ac:dyDescent="0.25">
      <c r="B58" s="28">
        <v>454819</v>
      </c>
      <c r="C58" s="28" t="s">
        <v>76</v>
      </c>
      <c r="D58" s="36">
        <v>44074</v>
      </c>
      <c r="E58" s="41" t="s">
        <v>7</v>
      </c>
      <c r="F58" s="43">
        <v>0</v>
      </c>
      <c r="G58" s="43">
        <v>4</v>
      </c>
      <c r="H58" s="29">
        <v>46000</v>
      </c>
      <c r="I58" s="29">
        <v>2000</v>
      </c>
      <c r="J58" s="29">
        <v>0</v>
      </c>
      <c r="K58" s="15"/>
      <c r="L58" s="16"/>
      <c r="M58" s="16"/>
      <c r="N58" s="16"/>
      <c r="O58" s="16"/>
      <c r="P58" s="16"/>
      <c r="Q58" s="15"/>
    </row>
    <row r="59" spans="2:17" ht="18" customHeight="1" x14ac:dyDescent="0.25">
      <c r="B59" s="28">
        <v>580230</v>
      </c>
      <c r="C59" s="28" t="s">
        <v>77</v>
      </c>
      <c r="D59" s="36">
        <v>44075</v>
      </c>
      <c r="E59" s="41" t="s">
        <v>13</v>
      </c>
      <c r="F59" s="43">
        <v>7</v>
      </c>
      <c r="G59" s="43">
        <v>7</v>
      </c>
      <c r="H59" s="29">
        <v>61000</v>
      </c>
      <c r="I59" s="29">
        <v>2000</v>
      </c>
      <c r="J59" s="29">
        <v>0</v>
      </c>
      <c r="K59" s="15"/>
      <c r="L59" s="16"/>
      <c r="M59" s="16"/>
      <c r="N59" s="16"/>
      <c r="O59" s="16"/>
      <c r="P59" s="16"/>
      <c r="Q59" s="15"/>
    </row>
    <row r="60" spans="2:17" ht="18" customHeight="1" x14ac:dyDescent="0.25">
      <c r="B60" s="28">
        <v>557912</v>
      </c>
      <c r="C60" s="28" t="s">
        <v>78</v>
      </c>
      <c r="D60" s="36">
        <v>44076</v>
      </c>
      <c r="E60" s="41" t="s">
        <v>13</v>
      </c>
      <c r="F60" s="43">
        <v>5</v>
      </c>
      <c r="G60" s="43">
        <v>10</v>
      </c>
      <c r="H60" s="29">
        <v>61000</v>
      </c>
      <c r="I60" s="29">
        <v>2000</v>
      </c>
      <c r="J60" s="29">
        <v>0</v>
      </c>
      <c r="K60" s="15"/>
      <c r="L60" s="16"/>
      <c r="M60" s="16"/>
      <c r="N60" s="16"/>
      <c r="O60" s="16"/>
      <c r="P60" s="16"/>
      <c r="Q60" s="15"/>
    </row>
    <row r="61" spans="2:17" ht="18" customHeight="1" x14ac:dyDescent="0.25">
      <c r="B61" s="28">
        <v>470345</v>
      </c>
      <c r="C61" s="28" t="s">
        <v>79</v>
      </c>
      <c r="D61" s="36">
        <v>44077</v>
      </c>
      <c r="E61" s="41" t="s">
        <v>13</v>
      </c>
      <c r="F61" s="43">
        <v>5</v>
      </c>
      <c r="G61" s="43">
        <v>8</v>
      </c>
      <c r="H61" s="29">
        <v>61000</v>
      </c>
      <c r="I61" s="29">
        <v>2000</v>
      </c>
      <c r="J61" s="29">
        <v>0</v>
      </c>
      <c r="K61" s="15"/>
      <c r="L61" s="16"/>
      <c r="M61" s="16"/>
      <c r="N61" s="16"/>
      <c r="O61" s="16"/>
      <c r="P61" s="16"/>
      <c r="Q61" s="15"/>
    </row>
    <row r="62" spans="2:17" ht="18" customHeight="1" x14ac:dyDescent="0.25">
      <c r="B62" s="28">
        <v>328530</v>
      </c>
      <c r="C62" s="28" t="s">
        <v>80</v>
      </c>
      <c r="D62" s="36">
        <v>44078</v>
      </c>
      <c r="E62" s="41" t="s">
        <v>13</v>
      </c>
      <c r="F62" s="43">
        <v>7</v>
      </c>
      <c r="G62" s="43">
        <v>10</v>
      </c>
      <c r="H62" s="29">
        <v>61000</v>
      </c>
      <c r="I62" s="29">
        <v>2000</v>
      </c>
      <c r="J62" s="29">
        <v>0</v>
      </c>
      <c r="K62" s="15"/>
      <c r="L62" s="16"/>
      <c r="M62" s="16"/>
      <c r="N62" s="16"/>
      <c r="O62" s="16"/>
      <c r="P62" s="16"/>
      <c r="Q62" s="15"/>
    </row>
    <row r="63" spans="2:17" ht="18" customHeight="1" x14ac:dyDescent="0.25">
      <c r="B63" s="28">
        <v>612983</v>
      </c>
      <c r="C63" s="28" t="s">
        <v>81</v>
      </c>
      <c r="D63" s="36">
        <v>44079</v>
      </c>
      <c r="E63" s="41" t="s">
        <v>6</v>
      </c>
      <c r="F63" s="43">
        <v>8</v>
      </c>
      <c r="G63" s="43">
        <v>7</v>
      </c>
      <c r="H63" s="29">
        <v>55000</v>
      </c>
      <c r="I63" s="29">
        <v>2000</v>
      </c>
      <c r="J63" s="29">
        <v>0</v>
      </c>
      <c r="K63" s="15"/>
      <c r="L63" s="16"/>
      <c r="M63" s="16"/>
      <c r="N63" s="16"/>
      <c r="O63" s="16"/>
      <c r="P63" s="16"/>
      <c r="Q63" s="15"/>
    </row>
    <row r="64" spans="2:17" ht="18" customHeight="1" x14ac:dyDescent="0.25">
      <c r="B64" s="28">
        <v>456221</v>
      </c>
      <c r="C64" s="28" t="s">
        <v>82</v>
      </c>
      <c r="D64" s="36">
        <v>44080</v>
      </c>
      <c r="E64" s="41" t="s">
        <v>6</v>
      </c>
      <c r="F64" s="43">
        <v>5</v>
      </c>
      <c r="G64" s="43">
        <v>4</v>
      </c>
      <c r="H64" s="29">
        <v>55000</v>
      </c>
      <c r="I64" s="29">
        <v>2000</v>
      </c>
      <c r="J64" s="29">
        <v>0</v>
      </c>
      <c r="K64" s="15"/>
      <c r="L64" s="16"/>
      <c r="M64" s="16"/>
      <c r="N64" s="16"/>
      <c r="O64" s="16"/>
      <c r="P64" s="16"/>
      <c r="Q64" s="15"/>
    </row>
    <row r="65" spans="2:17" ht="18" customHeight="1" x14ac:dyDescent="0.25">
      <c r="B65" s="28">
        <v>457949</v>
      </c>
      <c r="C65" s="28" t="s">
        <v>83</v>
      </c>
      <c r="D65" s="36">
        <v>44081</v>
      </c>
      <c r="E65" s="41" t="s">
        <v>6</v>
      </c>
      <c r="F65" s="43">
        <v>1</v>
      </c>
      <c r="G65" s="43">
        <v>6</v>
      </c>
      <c r="H65" s="29">
        <v>55000</v>
      </c>
      <c r="I65" s="29">
        <v>2000</v>
      </c>
      <c r="J65" s="29">
        <v>0</v>
      </c>
      <c r="K65" s="15"/>
      <c r="L65" s="16"/>
      <c r="M65" s="16"/>
      <c r="N65" s="16"/>
      <c r="O65" s="16"/>
      <c r="P65" s="16"/>
      <c r="Q65" s="15"/>
    </row>
    <row r="66" spans="2:17" ht="18" customHeight="1" x14ac:dyDescent="0.25">
      <c r="B66" s="28">
        <v>592862</v>
      </c>
      <c r="C66" s="28" t="s">
        <v>84</v>
      </c>
      <c r="D66" s="36">
        <v>44082</v>
      </c>
      <c r="E66" s="41" t="s">
        <v>6</v>
      </c>
      <c r="F66" s="43">
        <v>1</v>
      </c>
      <c r="G66" s="43">
        <v>6</v>
      </c>
      <c r="H66" s="29">
        <v>55000</v>
      </c>
      <c r="I66" s="29">
        <v>2000</v>
      </c>
      <c r="J66" s="29">
        <v>0</v>
      </c>
      <c r="K66" s="15"/>
      <c r="L66" s="16"/>
      <c r="M66" s="16"/>
      <c r="N66" s="16"/>
      <c r="O66" s="16"/>
      <c r="P66" s="16"/>
      <c r="Q66" s="15"/>
    </row>
    <row r="67" spans="2:17" ht="18" customHeight="1" x14ac:dyDescent="0.25">
      <c r="B67" s="28">
        <v>374331</v>
      </c>
      <c r="C67" s="28" t="s">
        <v>85</v>
      </c>
      <c r="D67" s="36">
        <v>44083</v>
      </c>
      <c r="E67" s="41" t="s">
        <v>5</v>
      </c>
      <c r="F67" s="43">
        <v>3</v>
      </c>
      <c r="G67" s="43">
        <v>4</v>
      </c>
      <c r="H67" s="29">
        <v>75000</v>
      </c>
      <c r="I67" s="29">
        <v>2000</v>
      </c>
      <c r="J67" s="29">
        <v>0</v>
      </c>
      <c r="K67" s="15"/>
      <c r="L67" s="16"/>
      <c r="M67" s="16"/>
      <c r="N67" s="16"/>
      <c r="O67" s="16"/>
      <c r="P67" s="16"/>
      <c r="Q67" s="15"/>
    </row>
    <row r="68" spans="2:17" ht="18" customHeight="1" x14ac:dyDescent="0.25">
      <c r="B68" s="28">
        <v>576190</v>
      </c>
      <c r="C68" s="28" t="s">
        <v>86</v>
      </c>
      <c r="D68" s="36">
        <v>44084</v>
      </c>
      <c r="E68" s="41" t="s">
        <v>5</v>
      </c>
      <c r="F68" s="43">
        <v>0</v>
      </c>
      <c r="G68" s="43">
        <v>7</v>
      </c>
      <c r="H68" s="29">
        <v>75000</v>
      </c>
      <c r="I68" s="29">
        <v>2000</v>
      </c>
      <c r="J68" s="29">
        <v>0</v>
      </c>
      <c r="K68" s="15"/>
      <c r="L68" s="16"/>
      <c r="M68" s="16"/>
      <c r="N68" s="16"/>
      <c r="O68" s="16"/>
      <c r="P68" s="16"/>
      <c r="Q68" s="15"/>
    </row>
    <row r="69" spans="2:17" ht="18" customHeight="1" x14ac:dyDescent="0.25">
      <c r="B69" s="28">
        <v>535048</v>
      </c>
      <c r="C69" s="28" t="s">
        <v>87</v>
      </c>
      <c r="D69" s="36">
        <v>44085</v>
      </c>
      <c r="E69" s="41" t="s">
        <v>5</v>
      </c>
      <c r="F69" s="43">
        <v>8</v>
      </c>
      <c r="G69" s="43">
        <v>7</v>
      </c>
      <c r="H69" s="29">
        <v>75000</v>
      </c>
      <c r="I69" s="29">
        <v>2000</v>
      </c>
      <c r="J69" s="29">
        <v>0</v>
      </c>
      <c r="K69" s="15"/>
      <c r="L69" s="16"/>
      <c r="M69" s="16"/>
      <c r="N69" s="16"/>
      <c r="O69" s="16"/>
      <c r="P69" s="16"/>
      <c r="Q69" s="15"/>
    </row>
    <row r="70" spans="2:17" ht="18" customHeight="1" x14ac:dyDescent="0.25">
      <c r="B70" s="28">
        <v>478733</v>
      </c>
      <c r="C70" s="28" t="s">
        <v>88</v>
      </c>
      <c r="D70" s="36">
        <v>44086</v>
      </c>
      <c r="E70" s="41" t="s">
        <v>5</v>
      </c>
      <c r="F70" s="43">
        <v>3</v>
      </c>
      <c r="G70" s="43">
        <v>10</v>
      </c>
      <c r="H70" s="29">
        <v>75000</v>
      </c>
      <c r="I70" s="29">
        <v>2000</v>
      </c>
      <c r="J70" s="29">
        <v>0</v>
      </c>
      <c r="K70" s="15"/>
      <c r="L70" s="16"/>
      <c r="M70" s="16"/>
      <c r="N70" s="16"/>
      <c r="O70" s="16"/>
      <c r="P70" s="16"/>
      <c r="Q70" s="15"/>
    </row>
    <row r="71" spans="2:17" ht="18" customHeight="1" x14ac:dyDescent="0.25">
      <c r="B71" s="28">
        <v>510395</v>
      </c>
      <c r="C71" s="28" t="s">
        <v>89</v>
      </c>
      <c r="D71" s="36">
        <v>44087</v>
      </c>
      <c r="E71" s="41" t="s">
        <v>5</v>
      </c>
      <c r="F71" s="43">
        <v>1</v>
      </c>
      <c r="G71" s="43">
        <v>4</v>
      </c>
      <c r="H71" s="29">
        <v>75000</v>
      </c>
      <c r="I71" s="29">
        <v>2000</v>
      </c>
      <c r="J71" s="29">
        <v>0</v>
      </c>
      <c r="K71" s="15"/>
      <c r="L71" s="16"/>
      <c r="M71" s="16"/>
      <c r="N71" s="16"/>
      <c r="O71" s="16"/>
      <c r="P71" s="16"/>
      <c r="Q71" s="15"/>
    </row>
    <row r="72" spans="2:17" ht="18" customHeight="1" x14ac:dyDescent="0.25">
      <c r="B72" s="28">
        <v>506073</v>
      </c>
      <c r="C72" s="28" t="s">
        <v>90</v>
      </c>
      <c r="D72" s="36">
        <v>44088</v>
      </c>
      <c r="E72" s="41" t="s">
        <v>14</v>
      </c>
      <c r="F72" s="43">
        <v>0</v>
      </c>
      <c r="G72" s="43">
        <v>8</v>
      </c>
      <c r="H72" s="29">
        <v>75000</v>
      </c>
      <c r="I72" s="29">
        <v>2000</v>
      </c>
      <c r="J72" s="29">
        <v>5000</v>
      </c>
      <c r="K72" s="15"/>
      <c r="L72" s="16"/>
      <c r="M72" s="16"/>
      <c r="N72" s="16"/>
      <c r="O72" s="16"/>
      <c r="P72" s="16"/>
      <c r="Q72" s="15"/>
    </row>
    <row r="73" spans="2:17" ht="18" customHeight="1" x14ac:dyDescent="0.25">
      <c r="B73" s="28">
        <v>374957</v>
      </c>
      <c r="C73" s="28" t="s">
        <v>91</v>
      </c>
      <c r="D73" s="36">
        <v>44089</v>
      </c>
      <c r="E73" s="41" t="s">
        <v>14</v>
      </c>
      <c r="F73" s="43">
        <v>7</v>
      </c>
      <c r="G73" s="43">
        <v>7</v>
      </c>
      <c r="H73" s="29">
        <v>75000</v>
      </c>
      <c r="I73" s="29">
        <v>2000</v>
      </c>
      <c r="J73" s="29">
        <v>5000</v>
      </c>
      <c r="K73" s="15"/>
      <c r="L73" s="16"/>
      <c r="M73" s="16"/>
      <c r="N73" s="16"/>
      <c r="O73" s="16"/>
      <c r="P73" s="16"/>
      <c r="Q73" s="15"/>
    </row>
    <row r="74" spans="2:17" ht="18" customHeight="1" x14ac:dyDescent="0.25">
      <c r="B74" s="28">
        <v>440265</v>
      </c>
      <c r="C74" s="28" t="s">
        <v>92</v>
      </c>
      <c r="D74" s="36">
        <v>44090</v>
      </c>
      <c r="E74" s="41" t="s">
        <v>14</v>
      </c>
      <c r="F74" s="43">
        <v>5</v>
      </c>
      <c r="G74" s="43">
        <v>8</v>
      </c>
      <c r="H74" s="29">
        <v>75000</v>
      </c>
      <c r="I74" s="29">
        <v>2000</v>
      </c>
      <c r="J74" s="29">
        <v>5000</v>
      </c>
      <c r="K74" s="15"/>
      <c r="L74" s="16"/>
      <c r="M74" s="16"/>
      <c r="N74" s="16"/>
      <c r="O74" s="16"/>
      <c r="P74" s="16"/>
      <c r="Q74" s="15"/>
    </row>
    <row r="75" spans="2:17" ht="18" customHeight="1" x14ac:dyDescent="0.25">
      <c r="B75" s="28">
        <v>468069</v>
      </c>
      <c r="C75" s="28" t="s">
        <v>93</v>
      </c>
      <c r="D75" s="36">
        <v>44091</v>
      </c>
      <c r="E75" s="41" t="s">
        <v>14</v>
      </c>
      <c r="F75" s="43">
        <v>6</v>
      </c>
      <c r="G75" s="43">
        <v>7</v>
      </c>
      <c r="H75" s="29">
        <v>75000</v>
      </c>
      <c r="I75" s="29">
        <v>2000</v>
      </c>
      <c r="J75" s="29">
        <v>5000</v>
      </c>
      <c r="K75" s="15"/>
      <c r="L75" s="16"/>
      <c r="M75" s="16"/>
      <c r="N75" s="16"/>
      <c r="O75" s="16"/>
      <c r="P75" s="16"/>
      <c r="Q75" s="15"/>
    </row>
    <row r="76" spans="2:17" ht="18" customHeight="1" x14ac:dyDescent="0.25">
      <c r="B76" s="28">
        <v>513536</v>
      </c>
      <c r="C76" s="28" t="s">
        <v>94</v>
      </c>
      <c r="D76" s="36">
        <v>44092</v>
      </c>
      <c r="E76" s="41" t="s">
        <v>4</v>
      </c>
      <c r="F76" s="43">
        <v>0</v>
      </c>
      <c r="G76" s="43">
        <v>7</v>
      </c>
      <c r="H76" s="29">
        <v>62000</v>
      </c>
      <c r="I76" s="29">
        <v>2000</v>
      </c>
      <c r="J76" s="29">
        <v>0</v>
      </c>
      <c r="K76" s="15"/>
      <c r="L76" s="16"/>
      <c r="M76" s="16"/>
      <c r="N76" s="16"/>
      <c r="O76" s="16"/>
      <c r="P76" s="16"/>
      <c r="Q76" s="15"/>
    </row>
    <row r="77" spans="2:17" ht="18" customHeight="1" x14ac:dyDescent="0.25">
      <c r="B77" s="28">
        <v>423817</v>
      </c>
      <c r="C77" s="28" t="s">
        <v>95</v>
      </c>
      <c r="D77" s="36">
        <v>44093</v>
      </c>
      <c r="E77" s="41" t="s">
        <v>4</v>
      </c>
      <c r="F77" s="43">
        <v>1</v>
      </c>
      <c r="G77" s="43">
        <v>4</v>
      </c>
      <c r="H77" s="29">
        <v>62000</v>
      </c>
      <c r="I77" s="29">
        <v>2000</v>
      </c>
      <c r="J77" s="29">
        <v>0</v>
      </c>
      <c r="K77" s="15"/>
      <c r="L77" s="16"/>
      <c r="M77" s="16"/>
      <c r="N77" s="16"/>
      <c r="O77" s="16"/>
      <c r="P77" s="16"/>
      <c r="Q77" s="15"/>
    </row>
    <row r="78" spans="2:17" ht="18" customHeight="1" x14ac:dyDescent="0.25">
      <c r="B78" s="28">
        <v>460143</v>
      </c>
      <c r="C78" s="28" t="s">
        <v>96</v>
      </c>
      <c r="D78" s="36">
        <v>44094</v>
      </c>
      <c r="E78" s="41" t="s">
        <v>4</v>
      </c>
      <c r="F78" s="43">
        <v>3</v>
      </c>
      <c r="G78" s="43">
        <v>6</v>
      </c>
      <c r="H78" s="29">
        <v>62000</v>
      </c>
      <c r="I78" s="29">
        <v>2000</v>
      </c>
      <c r="J78" s="29">
        <v>0</v>
      </c>
      <c r="K78" s="15"/>
      <c r="L78" s="16"/>
      <c r="M78" s="16"/>
      <c r="N78" s="16"/>
      <c r="O78" s="16"/>
      <c r="P78" s="16"/>
      <c r="Q78" s="15"/>
    </row>
    <row r="79" spans="2:17" ht="18" customHeight="1" x14ac:dyDescent="0.25">
      <c r="B79" s="28">
        <v>589832</v>
      </c>
      <c r="C79" s="28" t="s">
        <v>97</v>
      </c>
      <c r="D79" s="36">
        <v>44095</v>
      </c>
      <c r="E79" s="41" t="s">
        <v>4</v>
      </c>
      <c r="F79" s="43">
        <v>6</v>
      </c>
      <c r="G79" s="43">
        <v>9</v>
      </c>
      <c r="H79" s="29">
        <v>62000</v>
      </c>
      <c r="I79" s="29">
        <v>2000</v>
      </c>
      <c r="J79" s="29">
        <v>0</v>
      </c>
      <c r="K79" s="18" t="s">
        <v>20</v>
      </c>
      <c r="L79" s="16"/>
      <c r="M79" s="16"/>
      <c r="N79" s="16"/>
      <c r="O79" s="16"/>
      <c r="P79" s="16"/>
      <c r="Q79" s="15"/>
    </row>
    <row r="80" spans="2:17" ht="17.25" x14ac:dyDescent="0.25">
      <c r="B80" s="30"/>
      <c r="C80" s="30"/>
      <c r="D80" s="37"/>
      <c r="E80" s="30"/>
      <c r="F80" s="45">
        <f>AVERAGE(F3:F79)</f>
        <v>3.5584415584415585</v>
      </c>
      <c r="G80" s="45">
        <f>AVERAGE(G3:G79)</f>
        <v>6.9480519480519485</v>
      </c>
      <c r="H80" s="31">
        <f>SUM(H3:H79)</f>
        <v>5014191</v>
      </c>
      <c r="I80" s="31">
        <f t="shared" ref="I80:J80" si="1">SUM(I3:I79)</f>
        <v>146000</v>
      </c>
      <c r="J80" s="31">
        <f t="shared" si="1"/>
        <v>37900</v>
      </c>
      <c r="K80" s="15"/>
      <c r="L80" s="16"/>
      <c r="M80" s="16"/>
      <c r="N80" s="16"/>
      <c r="O80" s="16"/>
      <c r="P80" s="16"/>
      <c r="Q80" s="15"/>
    </row>
    <row r="81" spans="2:17" ht="17.25" x14ac:dyDescent="0.25">
      <c r="B81" s="30"/>
      <c r="C81" s="30"/>
      <c r="D81" s="37"/>
      <c r="E81" s="30"/>
      <c r="F81" s="37"/>
      <c r="G81" s="37"/>
      <c r="H81" s="32"/>
      <c r="I81" s="32"/>
      <c r="J81" s="33"/>
      <c r="K81" s="15"/>
      <c r="L81" s="16"/>
      <c r="M81" s="16"/>
      <c r="N81" s="16"/>
      <c r="O81" s="16"/>
      <c r="P81" s="16"/>
      <c r="Q81" s="15"/>
    </row>
    <row r="82" spans="2:17" ht="17.25" x14ac:dyDescent="0.25">
      <c r="B82" s="30"/>
      <c r="C82" s="30"/>
      <c r="D82" s="37"/>
      <c r="E82" s="30"/>
      <c r="F82" s="30"/>
      <c r="G82" s="30"/>
      <c r="H82" s="30"/>
      <c r="I82" s="30"/>
      <c r="J82" s="33" t="s">
        <v>19</v>
      </c>
      <c r="K82" s="15"/>
      <c r="L82" s="16"/>
      <c r="M82" s="16"/>
      <c r="N82" s="16"/>
      <c r="O82" s="16"/>
      <c r="P82" s="16"/>
      <c r="Q82" s="15"/>
    </row>
    <row r="83" spans="2:17" ht="17.25" x14ac:dyDescent="0.25">
      <c r="B83" s="30"/>
      <c r="C83" s="30"/>
      <c r="D83" s="37"/>
      <c r="E83" s="30"/>
      <c r="F83" s="30"/>
      <c r="G83" s="30"/>
      <c r="H83" s="30"/>
      <c r="I83" s="30"/>
      <c r="J83" s="34">
        <f>SUM(H80:J81)</f>
        <v>5198091</v>
      </c>
      <c r="K83" s="15"/>
      <c r="L83" s="16"/>
      <c r="M83" s="16"/>
      <c r="N83" s="16"/>
      <c r="O83" s="16"/>
      <c r="P83" s="16"/>
      <c r="Q83" s="15"/>
    </row>
    <row r="84" spans="2:17" ht="17.25" x14ac:dyDescent="0.25">
      <c r="B84" s="30"/>
      <c r="C84" s="30"/>
      <c r="D84" s="37"/>
      <c r="E84" s="30"/>
      <c r="F84" s="30"/>
      <c r="G84" s="30"/>
      <c r="H84" s="30"/>
      <c r="I84" s="30"/>
      <c r="J84" s="30"/>
      <c r="K84" s="15"/>
      <c r="L84" s="16"/>
      <c r="M84" s="16"/>
      <c r="N84" s="16"/>
      <c r="O84" s="16"/>
      <c r="P84" s="16"/>
      <c r="Q84" s="15"/>
    </row>
    <row r="85" spans="2:17" ht="17.25" x14ac:dyDescent="0.25">
      <c r="B85" s="15"/>
      <c r="C85" s="15"/>
      <c r="D85" s="16"/>
      <c r="E85" s="15"/>
      <c r="F85" s="15"/>
      <c r="G85" s="15"/>
      <c r="H85" s="15"/>
      <c r="I85" s="15"/>
      <c r="J85" s="15"/>
      <c r="K85" s="15"/>
      <c r="L85" s="16"/>
      <c r="M85" s="16"/>
      <c r="N85" s="16"/>
      <c r="O85" s="16"/>
      <c r="P85" s="16"/>
      <c r="Q85" s="15"/>
    </row>
    <row r="86" spans="2:17" ht="17.25" x14ac:dyDescent="0.25">
      <c r="B86" s="15"/>
      <c r="C86" s="15"/>
      <c r="D86" s="16"/>
      <c r="E86" s="15"/>
      <c r="F86" s="15"/>
      <c r="G86" s="15"/>
      <c r="H86" s="15"/>
      <c r="I86" s="15"/>
      <c r="J86" s="15"/>
      <c r="K86" s="15"/>
      <c r="L86" s="16"/>
      <c r="M86" s="16"/>
      <c r="N86" s="16"/>
      <c r="O86" s="16"/>
      <c r="P86" s="16"/>
      <c r="Q86" s="15"/>
    </row>
    <row r="87" spans="2:17" ht="17.25" x14ac:dyDescent="0.25">
      <c r="B87" s="15"/>
      <c r="C87" s="15"/>
      <c r="D87" s="16"/>
      <c r="E87" s="15"/>
      <c r="F87" s="15"/>
      <c r="G87" s="15"/>
      <c r="H87" s="15"/>
      <c r="I87" s="15"/>
      <c r="J87" s="15"/>
      <c r="K87" s="15"/>
      <c r="L87" s="16"/>
      <c r="M87" s="16"/>
      <c r="N87" s="16"/>
      <c r="O87" s="16"/>
      <c r="P87" s="16"/>
      <c r="Q87" s="15"/>
    </row>
  </sheetData>
  <mergeCells count="3">
    <mergeCell ref="L15:Q15"/>
    <mergeCell ref="L2:M2"/>
    <mergeCell ref="O2:P2"/>
  </mergeCells>
  <pageMargins left="0.7" right="0.7" top="0.75" bottom="0.75" header="0.3" footer="0.3"/>
  <pageSetup orientation="portrait" horizontalDpi="0" verticalDpi="0"/>
  <ignoredErrors>
    <ignoredError sqref="O3:O12" numberStoredAsText="1"/>
    <ignoredError sqref="G8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15C2E-251F-49FC-9AF7-38253F99DAE2}">
  <sheetPr>
    <tabColor theme="1"/>
  </sheetPr>
  <dimension ref="B2"/>
  <sheetViews>
    <sheetView showGridLines="0" workbookViewId="0">
      <selection activeCell="O32" sqref="O32"/>
    </sheetView>
  </sheetViews>
  <sheetFormatPr defaultColWidth="10.875" defaultRowHeight="15" x14ac:dyDescent="0.25"/>
  <cols>
    <col min="1" max="1" width="3.375" style="55" customWidth="1"/>
    <col min="2" max="2" width="88.375" style="55" customWidth="1"/>
    <col min="3" max="16384" width="10.875" style="55"/>
  </cols>
  <sheetData>
    <row r="2" spans="2:2" ht="90" x14ac:dyDescent="0.25">
      <c r="B2" s="54"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Dashboard Payroll</vt:lpstr>
      <vt:lpstr>DATA</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2021-01-12T22:12:24Z</dcterms:modified>
</cp:coreProperties>
</file>