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Discounted Cash Flow Template/"/>
    </mc:Choice>
  </mc:AlternateContent>
  <xr:revisionPtr revIDLastSave="0" documentId="8_{3A39FF39-C787-4087-90B2-E12205DD4B41}" xr6:coauthVersionLast="45" xr6:coauthVersionMax="45" xr10:uidLastSave="{00000000-0000-0000-0000-000000000000}"/>
  <bookViews>
    <workbookView xWindow="5110" yWindow="5110" windowWidth="25580" windowHeight="15380" xr2:uid="{00000000-000D-0000-FFFF-FFFF00000000}"/>
  </bookViews>
  <sheets>
    <sheet name="Sample DCF - EXAMPLE" sheetId="1" r:id="rId1"/>
    <sheet name="DCF Template - BLANK" sheetId="5" r:id="rId2"/>
    <sheet name="- Disclaimer -" sheetId="2" r:id="rId3"/>
  </sheets>
  <externalReferences>
    <externalReference r:id="rId4"/>
    <externalReference r:id="rId5"/>
  </externalReferences>
  <definedNames>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 localSheetId="2">'[1]Maintenance Work Order'!#REF!</definedName>
    <definedName name="Type">'[2]Risk Assessment &amp; Control'!#REF!</definedName>
    <definedName name="_xlnm.Print_Area" localSheetId="1">'DCF Template - BLANK'!$B$1:$L$31</definedName>
    <definedName name="_xlnm.Print_Area" localSheetId="0">'Sample DCF - EXAMPLE'!$B$2:$L$32</definedName>
  </definedNames>
  <calcPr calcId="191029" iterate="1" iterateCount="10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8" i="5" l="1"/>
  <c r="J21" i="5" s="1"/>
  <c r="J23" i="5" s="1"/>
  <c r="C30" i="5" s="1"/>
  <c r="G23" i="5"/>
  <c r="C25" i="5" s="1"/>
  <c r="J20" i="5"/>
  <c r="G20" i="5"/>
  <c r="J19" i="5"/>
  <c r="G19" i="5"/>
  <c r="C19" i="5"/>
  <c r="G18" i="5"/>
  <c r="K10" i="5"/>
  <c r="J10" i="5"/>
  <c r="I10" i="5"/>
  <c r="H10" i="5"/>
  <c r="G10" i="5"/>
  <c r="K8" i="5"/>
  <c r="J8" i="5"/>
  <c r="I8" i="5"/>
  <c r="H8" i="5"/>
  <c r="G8" i="5"/>
  <c r="H5" i="5"/>
  <c r="I5" i="5" s="1"/>
  <c r="I4" i="5" s="1"/>
  <c r="H4" i="5"/>
  <c r="H3" i="5" s="1"/>
  <c r="G4" i="5"/>
  <c r="G3" i="5" s="1"/>
  <c r="F4" i="5"/>
  <c r="F5" i="1"/>
  <c r="G5" i="1"/>
  <c r="G4" i="1" s="1"/>
  <c r="H6" i="1"/>
  <c r="H5" i="1" s="1"/>
  <c r="H4" i="1" s="1"/>
  <c r="I6" i="1"/>
  <c r="I5" i="1" s="1"/>
  <c r="G9" i="1"/>
  <c r="H9" i="1"/>
  <c r="I9" i="1"/>
  <c r="J9" i="1"/>
  <c r="K9" i="1"/>
  <c r="G11" i="1"/>
  <c r="H11" i="1"/>
  <c r="I11" i="1"/>
  <c r="J11" i="1"/>
  <c r="K11" i="1"/>
  <c r="G19" i="1"/>
  <c r="C20" i="1"/>
  <c r="J20" i="1"/>
  <c r="G20" i="1"/>
  <c r="J21" i="1"/>
  <c r="G21" i="1"/>
  <c r="G24" i="1"/>
  <c r="C26" i="1" s="1"/>
  <c r="G6" i="5" l="1"/>
  <c r="K13" i="1"/>
  <c r="C19" i="1" s="1"/>
  <c r="G13" i="1"/>
  <c r="G15" i="1" s="1"/>
  <c r="J13" i="1"/>
  <c r="J6" i="1"/>
  <c r="C21" i="1"/>
  <c r="L14" i="1" s="1"/>
  <c r="H13" i="1"/>
  <c r="I13" i="1"/>
  <c r="G22" i="1"/>
  <c r="F14" i="1" s="1"/>
  <c r="F16" i="1" s="1"/>
  <c r="G7" i="1"/>
  <c r="G16" i="1"/>
  <c r="G21" i="5"/>
  <c r="F13" i="5" s="1"/>
  <c r="F15" i="5" s="1"/>
  <c r="I12" i="5"/>
  <c r="G12" i="5"/>
  <c r="K12" i="5"/>
  <c r="J12" i="5"/>
  <c r="H6" i="5"/>
  <c r="H12" i="5"/>
  <c r="I6" i="5"/>
  <c r="I3" i="5"/>
  <c r="J5" i="5"/>
  <c r="L16" i="1"/>
  <c r="L15" i="1"/>
  <c r="I4" i="1"/>
  <c r="I7" i="1"/>
  <c r="H7" i="1"/>
  <c r="C18" i="5" l="1"/>
  <c r="C20" i="5" s="1"/>
  <c r="L13" i="5" s="1"/>
  <c r="H14" i="5"/>
  <c r="G14" i="5"/>
  <c r="J5" i="1"/>
  <c r="K6" i="1"/>
  <c r="K5" i="1" s="1"/>
  <c r="I15" i="1"/>
  <c r="H16" i="1"/>
  <c r="I16" i="1"/>
  <c r="I15" i="5"/>
  <c r="G15" i="5"/>
  <c r="H15" i="5"/>
  <c r="I14" i="5"/>
  <c r="K5" i="5"/>
  <c r="K4" i="5" s="1"/>
  <c r="J4" i="5"/>
  <c r="H15" i="1"/>
  <c r="L14" i="5" l="1"/>
  <c r="L15" i="5"/>
  <c r="K4" i="1"/>
  <c r="L5" i="1"/>
  <c r="K7" i="1"/>
  <c r="J4" i="1"/>
  <c r="J7" i="1"/>
  <c r="K6" i="5"/>
  <c r="J3" i="5"/>
  <c r="J6" i="5"/>
  <c r="K3" i="5"/>
  <c r="L4" i="5"/>
  <c r="K16" i="1" l="1"/>
  <c r="K15" i="1"/>
  <c r="J16" i="1"/>
  <c r="J15" i="1"/>
  <c r="J15" i="5"/>
  <c r="C31" i="5" s="1"/>
  <c r="J14" i="5"/>
  <c r="K14" i="5"/>
  <c r="K15" i="5"/>
  <c r="J19" i="1" l="1"/>
  <c r="J22" i="1" s="1"/>
  <c r="J24" i="1" s="1"/>
  <c r="C32" i="1"/>
  <c r="C26" i="5"/>
  <c r="C27" i="1" l="1"/>
  <c r="C28" i="1" s="1"/>
  <c r="C31" i="1"/>
  <c r="C27" i="5"/>
</calcChain>
</file>

<file path=xl/sharedStrings.xml><?xml version="1.0" encoding="utf-8"?>
<sst xmlns="http://schemas.openxmlformats.org/spreadsheetml/2006/main" count="106" uniqueCount="51">
  <si>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</si>
  <si>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</si>
  <si>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EXAMPLE</t>
  </si>
  <si>
    <t>EBIT</t>
  </si>
  <si>
    <t>ASSUMPTIONS</t>
  </si>
  <si>
    <t>TAX RATE</t>
  </si>
  <si>
    <t>DISCOUNT RATE</t>
  </si>
  <si>
    <t>TRANSACTION DATE</t>
  </si>
  <si>
    <t>FISCAL YEAR END</t>
  </si>
  <si>
    <t>CURRENT PRICE</t>
  </si>
  <si>
    <t>SHARES OUTSTANDING</t>
  </si>
  <si>
    <t>DEBT</t>
  </si>
  <si>
    <t>CASH</t>
  </si>
  <si>
    <t>CAPEX</t>
  </si>
  <si>
    <t>DISCOUNTED CASH FLOW</t>
  </si>
  <si>
    <t>DATE</t>
  </si>
  <si>
    <t>TIME PERIODS</t>
  </si>
  <si>
    <t>YEAR FRACTION</t>
  </si>
  <si>
    <t>LESS: CASH TAXES</t>
  </si>
  <si>
    <t>PLUS: D&amp;A</t>
  </si>
  <si>
    <t>LESS: CAPEX</t>
  </si>
  <si>
    <t>LESS: CHANGES IN NWC</t>
  </si>
  <si>
    <t>UNLEVERED FCF</t>
  </si>
  <si>
    <t>(ENTRY) / EXIT</t>
  </si>
  <si>
    <t>TRANSACTION CF</t>
  </si>
  <si>
    <t>ENTRY</t>
  </si>
  <si>
    <t>EXIT</t>
  </si>
  <si>
    <t>TERMINAL VALUE</t>
  </si>
  <si>
    <t>PERPETUAL GROWTH</t>
  </si>
  <si>
    <t>EV / EBITDA</t>
  </si>
  <si>
    <t>AVERAGE</t>
  </si>
  <si>
    <r>
      <t xml:space="preserve">EV/EBITDA MULTIPLE </t>
    </r>
    <r>
      <rPr>
        <i/>
        <sz val="8"/>
        <color rgb="FF000000"/>
        <rFont val="Century Gothic"/>
        <family val="1"/>
      </rPr>
      <t xml:space="preserve"> ex. 2.5x</t>
    </r>
  </si>
  <si>
    <t>INTRINSIC VALUE</t>
  </si>
  <si>
    <t>ENTERPRISE VALUE</t>
  </si>
  <si>
    <t>PLUS: CASH</t>
  </si>
  <si>
    <t>LESS: DEBT</t>
  </si>
  <si>
    <t>EQUITY VALUE</t>
  </si>
  <si>
    <t>EQUITY VALUE / SHARE</t>
  </si>
  <si>
    <t>MARKET VALUE</t>
  </si>
  <si>
    <t>MARKET CAP</t>
  </si>
  <si>
    <t>PLUS: DEBT</t>
  </si>
  <si>
    <t>LESS: CASH</t>
  </si>
  <si>
    <t>RATE OF RETURN</t>
  </si>
  <si>
    <t>TARGET PRICE UPSIDE</t>
  </si>
  <si>
    <t>INTERNAL RATE OF RETURN (IRR)</t>
  </si>
  <si>
    <t>MARKET VALUE vs. INTRINSIC VALUE</t>
  </si>
  <si>
    <t>UPSIDE</t>
  </si>
  <si>
    <t>PERPETUAL GROWTH RATE</t>
  </si>
  <si>
    <t>User to complete non-shaded cells only.</t>
  </si>
  <si>
    <t>SAMPLE DISCOUNTED CASH FLOW EXCEL TEMPLATE</t>
  </si>
  <si>
    <t xml:space="preserve">DISCOUNTED CASH FLOW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</si>
</sst>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_-;\(#,##0\)_-;_-* &quot;-&quot;_-;_-@_-"/>
    <numFmt numFmtId="166" formatCode="_-* #,##0.00_-;\(#,##0.00\)_-;_-* &quot;-&quot;_-;_-@_-"/>
    <numFmt numFmtId="167" formatCode="_(* #,##0_);_(* \(#,##0\);_(* &quot;-&quot;??_);_(@_)"/>
    <numFmt numFmtId="168" formatCode="mm/dd/yy;@"/>
    <numFmt numFmtId="169" formatCode="0.0"/>
  </numFmts>
  <fonts count="19"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sz val="16"/>
      <color rgb="FF000000"/>
      <name val="Century Gothic"/>
      <family val="1"/>
    </font>
    <font>
      <sz val="10"/>
      <color indexed="8"/>
      <name val="Century Gothic"/>
      <family val="1"/>
    </font>
    <font>
      <sz val="12"/>
      <color indexed="8"/>
      <name val="Century Gothic"/>
      <family val="1"/>
    </font>
    <font>
      <b/>
      <sz val="10"/>
      <color theme="1"/>
      <name val="Century Gothic"/>
      <family val="1"/>
    </font>
    <font>
      <i/>
      <sz val="10"/>
      <color theme="1"/>
      <name val="Century Gothic"/>
      <family val="1"/>
    </font>
    <font>
      <sz val="10"/>
      <name val="Century Gothic"/>
      <family val="1"/>
    </font>
    <font>
      <i/>
      <sz val="8"/>
      <color rgb="FF000000"/>
      <name val="Century Gothic"/>
      <family val="1"/>
    </font>
    <font>
      <sz val="12"/>
      <color theme="1"/>
      <name val="Century Gothic"/>
      <family val="1"/>
    </font>
    <font>
      <i/>
      <sz val="14"/>
      <color rgb="FF000000"/>
      <name val="Century Gothic"/>
      <family val="1"/>
    </font>
    <font>
      <b/>
      <sz val="22"/>
      <color theme="0"/>
      <name val="Century Gothic"/>
      <family val="2"/>
    </font>
  </fonts>
  <fills count="11">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5EDBC"/>
        <bgColor indexed="64"/>
      </patternFill>
    </fill>
    <fill>
      <patternFill patternType="solid">
        <fgColor rgb="FFE7EFDA"/>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s>
  <cellStyleXfs count="6">
    <xf numFmtId="0" fontId="0" fillId="0" borderId="0"/>
    <xf numFmtId="0" fontId="1" fillId="0" borderId="0" applyNumberFormat="0" applyFill="0" applyBorder="0" applyAlignment="0" applyProtection="0"/>
    <xf numFmtId="0" fontId="2" fillId="2" borderId="0"/>
    <xf numFmtId="164" fontId="2" fillId="2" borderId="0" applyFont="0" applyFill="0" applyBorder="0" applyAlignment="0" applyProtection="0"/>
    <xf numFmtId="0" fontId="1" fillId="2" borderId="0" applyNumberFormat="0" applyFill="0" applyBorder="0" applyAlignment="0" applyProtection="0"/>
    <xf numFmtId="9" fontId="2" fillId="2" borderId="0" applyFont="0" applyFill="0" applyBorder="0" applyAlignment="0" applyProtection="0"/>
  </cellStyleXfs>
  <cellXfs count="76">
    <xf numFmtId="0" fontId="0" fillId="0" borderId="0" xfId="0"/>
    <xf numFmtId="0" fontId="0" fillId="0" borderId="0" xfId="0"/>
    <xf numFmtId="0" fontId="0" fillId="0" borderId="0" xfId="0" applyFill="1"/>
    <xf numFmtId="0" fontId="0" fillId="0" borderId="0" xfId="0" applyAlignment="1">
      <alignment horizontal="left" vertical="center" indent="1"/>
    </xf>
    <xf numFmtId="0" fontId="5" fillId="0" borderId="0" xfId="0" applyFont="1" applyAlignment="1">
      <alignment horizontal="left" vertical="center" wrapText="1" indent="1"/>
    </xf>
    <xf numFmtId="0" fontId="6" fillId="3"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9" fillId="0" borderId="0" xfId="0" applyFont="1" applyFill="1" applyBorder="1" applyAlignment="1" applyProtection="1">
      <alignment vertical="top"/>
      <protection locked="0"/>
    </xf>
    <xf numFmtId="0" fontId="4" fillId="0" borderId="0" xfId="0" applyFont="1" applyFill="1" applyBorder="1" applyAlignment="1" applyProtection="1">
      <alignment horizontal="left" vertical="center" wrapText="1"/>
      <protection locked="0"/>
    </xf>
    <xf numFmtId="0" fontId="3" fillId="0" borderId="0" xfId="0" applyFont="1" applyAlignment="1" applyProtection="1">
      <protection locked="0"/>
    </xf>
    <xf numFmtId="0" fontId="10" fillId="0" borderId="0" xfId="0" applyFont="1" applyFill="1" applyAlignment="1">
      <alignment vertical="center"/>
    </xf>
    <xf numFmtId="0" fontId="10" fillId="0" borderId="0" xfId="0" applyFont="1" applyAlignment="1">
      <alignment vertical="center"/>
    </xf>
    <xf numFmtId="9" fontId="10" fillId="0" borderId="1" xfId="0" applyNumberFormat="1" applyFont="1" applyFill="1" applyBorder="1" applyAlignment="1">
      <alignment horizontal="center" vertical="center"/>
    </xf>
    <xf numFmtId="168" fontId="10" fillId="0" borderId="1" xfId="0" applyNumberFormat="1" applyFont="1" applyFill="1" applyBorder="1" applyAlignment="1">
      <alignment horizontal="center" vertical="center"/>
    </xf>
    <xf numFmtId="2" fontId="10" fillId="0" borderId="1" xfId="0" applyNumberFormat="1" applyFont="1" applyFill="1" applyBorder="1" applyAlignment="1">
      <alignment horizontal="center" vertical="center"/>
    </xf>
    <xf numFmtId="3" fontId="10" fillId="0" borderId="1" xfId="0" applyNumberFormat="1" applyFont="1" applyFill="1" applyBorder="1" applyAlignment="1">
      <alignment horizontal="center" vertical="center"/>
    </xf>
    <xf numFmtId="0" fontId="10" fillId="5" borderId="1" xfId="0" applyFont="1" applyFill="1" applyBorder="1" applyAlignment="1">
      <alignment horizontal="left" vertical="center" indent="1"/>
    </xf>
    <xf numFmtId="0" fontId="10" fillId="5" borderId="3" xfId="0" applyFont="1" applyFill="1" applyBorder="1" applyAlignment="1">
      <alignment horizontal="left" vertical="center" indent="1"/>
    </xf>
    <xf numFmtId="3" fontId="10" fillId="0" borderId="3" xfId="0" applyNumberFormat="1" applyFont="1" applyFill="1" applyBorder="1" applyAlignment="1">
      <alignment horizontal="center" vertical="center"/>
    </xf>
    <xf numFmtId="0" fontId="11" fillId="0" borderId="0" xfId="0" applyFont="1" applyFill="1" applyAlignment="1">
      <alignment vertical="center"/>
    </xf>
    <xf numFmtId="165" fontId="5" fillId="2" borderId="0" xfId="3" applyNumberFormat="1" applyFont="1" applyAlignment="1" applyProtection="1">
      <alignment vertical="center"/>
      <protection locked="0"/>
    </xf>
    <xf numFmtId="165" fontId="12" fillId="6" borderId="1" xfId="3" applyNumberFormat="1" applyFont="1" applyFill="1" applyBorder="1" applyAlignment="1" applyProtection="1">
      <alignment horizontal="center" vertical="center"/>
      <protection locked="0"/>
    </xf>
    <xf numFmtId="0" fontId="12" fillId="6" borderId="1" xfId="3" applyNumberFormat="1" applyFont="1" applyFill="1" applyBorder="1" applyAlignment="1" applyProtection="1">
      <alignment horizontal="center" vertical="center"/>
      <protection locked="0"/>
    </xf>
    <xf numFmtId="0" fontId="10" fillId="5" borderId="4" xfId="0" applyFont="1" applyFill="1" applyBorder="1" applyAlignment="1">
      <alignment horizontal="left" vertical="center" indent="1"/>
    </xf>
    <xf numFmtId="0" fontId="10" fillId="5" borderId="5" xfId="0" applyFont="1" applyFill="1" applyBorder="1" applyAlignment="1">
      <alignment horizontal="left" vertical="center" indent="1"/>
    </xf>
    <xf numFmtId="1" fontId="5" fillId="0" borderId="1" xfId="3" applyNumberFormat="1" applyFont="1" applyFill="1" applyBorder="1" applyAlignment="1" applyProtection="1">
      <alignment horizontal="center" vertical="center"/>
      <protection locked="0"/>
    </xf>
    <xf numFmtId="165" fontId="5" fillId="0" borderId="1" xfId="3" applyNumberFormat="1" applyFont="1" applyFill="1" applyBorder="1" applyAlignment="1" applyProtection="1">
      <alignment vertical="center"/>
      <protection locked="0"/>
    </xf>
    <xf numFmtId="167" fontId="5" fillId="0" borderId="1" xfId="3" applyNumberFormat="1" applyFont="1" applyFill="1" applyBorder="1" applyAlignment="1" applyProtection="1">
      <alignment vertical="center"/>
      <protection locked="0"/>
    </xf>
    <xf numFmtId="168" fontId="5" fillId="5" borderId="1" xfId="3" applyNumberFormat="1" applyFont="1" applyFill="1" applyBorder="1" applyAlignment="1" applyProtection="1">
      <alignment horizontal="center" vertical="center"/>
      <protection locked="0"/>
    </xf>
    <xf numFmtId="168" fontId="14" fillId="5" borderId="1" xfId="3" applyNumberFormat="1" applyFont="1" applyFill="1" applyBorder="1" applyAlignment="1" applyProtection="1">
      <alignment horizontal="center" vertical="center"/>
      <protection locked="0"/>
    </xf>
    <xf numFmtId="14" fontId="13" fillId="5" borderId="1" xfId="3" applyNumberFormat="1" applyFont="1" applyFill="1" applyBorder="1" applyAlignment="1" applyProtection="1">
      <alignment vertical="center"/>
      <protection locked="0"/>
    </xf>
    <xf numFmtId="1" fontId="5" fillId="5" borderId="1" xfId="3" applyNumberFormat="1" applyFont="1" applyFill="1" applyBorder="1" applyAlignment="1" applyProtection="1">
      <alignment horizontal="center" vertical="center"/>
      <protection locked="0"/>
    </xf>
    <xf numFmtId="14" fontId="5" fillId="5" borderId="1" xfId="3" applyNumberFormat="1" applyFont="1" applyFill="1" applyBorder="1" applyAlignment="1" applyProtection="1">
      <alignment vertical="center"/>
      <protection locked="0"/>
    </xf>
    <xf numFmtId="165" fontId="5" fillId="5" borderId="1" xfId="3" applyNumberFormat="1" applyFont="1" applyFill="1" applyBorder="1" applyAlignment="1" applyProtection="1">
      <alignment vertical="center"/>
      <protection locked="0"/>
    </xf>
    <xf numFmtId="164" fontId="5" fillId="5" borderId="1" xfId="3" applyFont="1" applyFill="1" applyBorder="1" applyAlignment="1" applyProtection="1">
      <alignment horizontal="center" vertical="center"/>
      <protection locked="0"/>
    </xf>
    <xf numFmtId="167" fontId="5" fillId="5" borderId="1" xfId="3" applyNumberFormat="1" applyFont="1" applyFill="1" applyBorder="1" applyAlignment="1" applyProtection="1">
      <alignment vertical="center"/>
      <protection locked="0"/>
    </xf>
    <xf numFmtId="165" fontId="14" fillId="5" borderId="1" xfId="3" applyNumberFormat="1" applyFont="1" applyFill="1" applyBorder="1" applyAlignment="1" applyProtection="1">
      <alignment vertical="center"/>
      <protection locked="0"/>
    </xf>
    <xf numFmtId="165" fontId="5" fillId="5" borderId="3" xfId="3" applyNumberFormat="1" applyFont="1" applyFill="1" applyBorder="1" applyAlignment="1" applyProtection="1">
      <alignment vertical="center"/>
      <protection locked="0"/>
    </xf>
    <xf numFmtId="169" fontId="10" fillId="0" borderId="1" xfId="0" applyNumberFormat="1" applyFont="1" applyFill="1" applyBorder="1" applyAlignment="1">
      <alignment horizontal="center" vertical="center"/>
    </xf>
    <xf numFmtId="0" fontId="10" fillId="6" borderId="1" xfId="0" applyFont="1" applyFill="1" applyBorder="1" applyAlignment="1">
      <alignment horizontal="left" vertical="center" indent="1"/>
    </xf>
    <xf numFmtId="0" fontId="10" fillId="6" borderId="3" xfId="0" applyFont="1" applyFill="1" applyBorder="1" applyAlignment="1">
      <alignment horizontal="left" vertical="center" indent="1"/>
    </xf>
    <xf numFmtId="0" fontId="10" fillId="7" borderId="8" xfId="0" applyFont="1" applyFill="1" applyBorder="1" applyAlignment="1">
      <alignment horizontal="left" vertical="center" indent="1"/>
    </xf>
    <xf numFmtId="165" fontId="10" fillId="5" borderId="1" xfId="0" applyNumberFormat="1" applyFont="1" applyFill="1" applyBorder="1" applyAlignment="1">
      <alignment vertical="center"/>
    </xf>
    <xf numFmtId="165" fontId="10" fillId="5" borderId="3" xfId="0" applyNumberFormat="1" applyFont="1" applyFill="1" applyBorder="1" applyAlignment="1">
      <alignment vertical="center"/>
    </xf>
    <xf numFmtId="165" fontId="10" fillId="8" borderId="8" xfId="0" applyNumberFormat="1" applyFont="1" applyFill="1" applyBorder="1" applyAlignment="1">
      <alignment vertical="center"/>
    </xf>
    <xf numFmtId="165" fontId="10" fillId="0" borderId="0" xfId="0" applyNumberFormat="1" applyFont="1" applyFill="1" applyAlignment="1">
      <alignment vertical="center"/>
    </xf>
    <xf numFmtId="0" fontId="10" fillId="7" borderId="9" xfId="0" applyFont="1" applyFill="1" applyBorder="1" applyAlignment="1">
      <alignment horizontal="left" vertical="center" indent="1"/>
    </xf>
    <xf numFmtId="165" fontId="10" fillId="8" borderId="9" xfId="0" applyNumberFormat="1" applyFont="1" applyFill="1" applyBorder="1" applyAlignment="1">
      <alignment horizontal="left" vertical="center" indent="1"/>
    </xf>
    <xf numFmtId="0" fontId="10" fillId="6" borderId="3" xfId="0" applyFont="1" applyFill="1" applyBorder="1" applyAlignment="1">
      <alignment horizontal="left" vertical="center" wrapText="1" indent="1"/>
    </xf>
    <xf numFmtId="166" fontId="10" fillId="5" borderId="3" xfId="0" applyNumberFormat="1" applyFont="1" applyFill="1" applyBorder="1" applyAlignment="1">
      <alignment vertical="center"/>
    </xf>
    <xf numFmtId="0" fontId="10" fillId="0" borderId="7" xfId="0" applyFont="1" applyBorder="1" applyAlignment="1">
      <alignment vertical="center"/>
    </xf>
    <xf numFmtId="0" fontId="11" fillId="0" borderId="7" xfId="0" applyFont="1" applyBorder="1" applyAlignment="1">
      <alignment vertical="center"/>
    </xf>
    <xf numFmtId="0" fontId="10" fillId="6" borderId="6" xfId="0" applyFont="1" applyFill="1" applyBorder="1" applyAlignment="1">
      <alignment horizontal="left" vertical="center" indent="1"/>
    </xf>
    <xf numFmtId="165" fontId="10" fillId="5" borderId="6" xfId="0" applyNumberFormat="1" applyFont="1" applyFill="1" applyBorder="1" applyAlignment="1">
      <alignment vertical="center"/>
    </xf>
    <xf numFmtId="166" fontId="10" fillId="0" borderId="0" xfId="0" applyNumberFormat="1" applyFont="1" applyAlignment="1">
      <alignment vertical="center"/>
    </xf>
    <xf numFmtId="9" fontId="10" fillId="5" borderId="1" xfId="0" applyNumberFormat="1" applyFont="1" applyFill="1" applyBorder="1" applyAlignment="1">
      <alignment horizontal="center" vertical="center"/>
    </xf>
    <xf numFmtId="0" fontId="10" fillId="7" borderId="1" xfId="0" applyFont="1" applyFill="1" applyBorder="1" applyAlignment="1">
      <alignment horizontal="left" vertical="center" indent="1"/>
    </xf>
    <xf numFmtId="166" fontId="10" fillId="8" borderId="1" xfId="0" applyNumberFormat="1" applyFont="1" applyFill="1" applyBorder="1" applyAlignment="1">
      <alignment horizontal="right" vertical="center" indent="3"/>
    </xf>
    <xf numFmtId="0" fontId="10" fillId="7" borderId="10" xfId="0" applyFont="1" applyFill="1" applyBorder="1" applyAlignment="1">
      <alignment horizontal="left" vertical="center" indent="1"/>
    </xf>
    <xf numFmtId="165" fontId="5" fillId="8" borderId="8" xfId="3" applyNumberFormat="1" applyFont="1" applyFill="1" applyBorder="1" applyAlignment="1" applyProtection="1">
      <alignment vertical="center"/>
      <protection locked="0"/>
    </xf>
    <xf numFmtId="0" fontId="10" fillId="7" borderId="11" xfId="0" applyFont="1" applyFill="1" applyBorder="1" applyAlignment="1">
      <alignment horizontal="left" vertical="center" indent="1"/>
    </xf>
    <xf numFmtId="165" fontId="5" fillId="8" borderId="9" xfId="3" applyNumberFormat="1" applyFont="1" applyFill="1" applyBorder="1" applyAlignment="1" applyProtection="1">
      <alignment vertical="center"/>
      <protection locked="0"/>
    </xf>
    <xf numFmtId="165" fontId="5" fillId="2" borderId="0" xfId="3" applyNumberFormat="1" applyFont="1" applyAlignment="1" applyProtection="1">
      <protection locked="0"/>
    </xf>
    <xf numFmtId="165" fontId="16" fillId="2" borderId="0" xfId="3" applyNumberFormat="1" applyFont="1" applyAlignment="1" applyProtection="1">
      <protection locked="0"/>
    </xf>
    <xf numFmtId="165" fontId="5" fillId="2" borderId="0" xfId="3" applyNumberFormat="1" applyFont="1" applyAlignment="1" applyProtection="1">
      <alignment vertical="center" wrapText="1"/>
      <protection locked="0"/>
    </xf>
    <xf numFmtId="165" fontId="16" fillId="2" borderId="0" xfId="3" applyNumberFormat="1" applyFont="1" applyAlignment="1" applyProtection="1">
      <alignment vertical="center" wrapText="1"/>
      <protection locked="0"/>
    </xf>
    <xf numFmtId="165" fontId="16" fillId="2" borderId="0" xfId="3" applyNumberFormat="1" applyFont="1" applyAlignment="1" applyProtection="1">
      <alignment vertical="center"/>
      <protection locked="0"/>
    </xf>
    <xf numFmtId="0" fontId="10" fillId="9" borderId="1" xfId="0" applyFont="1" applyFill="1" applyBorder="1" applyAlignment="1">
      <alignment horizontal="left" vertical="center" indent="1"/>
    </xf>
    <xf numFmtId="0" fontId="10" fillId="9" borderId="3" xfId="0" applyFont="1" applyFill="1" applyBorder="1" applyAlignment="1">
      <alignment horizontal="left" vertical="center" indent="1"/>
    </xf>
    <xf numFmtId="0" fontId="10" fillId="9" borderId="3" xfId="0" applyFont="1" applyFill="1" applyBorder="1" applyAlignment="1">
      <alignment horizontal="left" vertical="center" wrapText="1" indent="1"/>
    </xf>
    <xf numFmtId="165" fontId="10" fillId="10" borderId="1" xfId="0" applyNumberFormat="1" applyFont="1" applyFill="1" applyBorder="1" applyAlignment="1">
      <alignment horizontal="left" vertical="center" indent="1"/>
    </xf>
    <xf numFmtId="165" fontId="10" fillId="10" borderId="3" xfId="0" applyNumberFormat="1" applyFont="1" applyFill="1" applyBorder="1" applyAlignment="1">
      <alignment horizontal="left" vertical="center" indent="1"/>
    </xf>
    <xf numFmtId="166" fontId="10" fillId="10" borderId="3" xfId="0" applyNumberFormat="1" applyFont="1" applyFill="1" applyBorder="1" applyAlignment="1">
      <alignment vertical="center"/>
    </xf>
    <xf numFmtId="0" fontId="17" fillId="0" borderId="0" xfId="0" applyFont="1" applyFill="1" applyBorder="1" applyAlignment="1" applyProtection="1">
      <alignment vertical="top"/>
      <protection locked="0"/>
    </xf>
    <xf numFmtId="0" fontId="18" fillId="4" borderId="0" xfId="1" applyFont="1" applyFill="1" applyAlignment="1" applyProtection="1">
      <alignment horizontal="center" vertical="center"/>
      <protection locked="0"/>
    </xf>
  </cellXfs>
  <cellStyles count="6">
    <cellStyle name="Comma 2" xfId="3" xr:uid="{7647EC55-54E6-7748-8066-9AD8F5A2C972}"/>
    <cellStyle name="Hyperlink 2" xfId="4" xr:uid="{DEE1E26C-06B2-0A4D-A272-258A718AD1BE}"/>
    <cellStyle name="Normal 2" xfId="2" xr:uid="{3F51050F-2C9F-6F43-AF22-C0D795454C90}"/>
    <cellStyle name="Percent 2" xfId="5" xr:uid="{9BD08DE8-2F5E-5E4B-A1F1-CC660E4AD1B3}"/>
    <cellStyle name="Гиперссылка" xfId="1" builtinId="8"/>
    <cellStyle name="Обычный" xfId="0" builtinId="0"/>
  </cellStyles>
  <dxfs count="0"/>
  <tableStyles count="0" defaultTableStyle="TableStyleMedium9" defaultPivotStyle="PivotStyleMedium7"/>
  <colors>
    <mruColors>
      <color rgb="FF00EAF0"/>
      <color rgb="FFD5EDBC"/>
      <color rgb="FF44C5D8"/>
      <color rgb="FFE7EFDA"/>
      <color rgb="FFEAEEF3"/>
      <color rgb="FFF7F9FB"/>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iCErT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165100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4EBBA0E2-235B-D648-987F-E7F2D724487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iCErT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A1:M42"/>
  <sheetViews>
    <sheetView showGridLines="0" tabSelected="1" workbookViewId="0">
      <pane ySplit="2" topLeftCell="A3" activePane="bottomLeft" state="frozen"/>
      <selection pane="bottomLeft" activeCell="B34" sqref="B34:L34"/>
    </sheetView>
  </sheetViews>
  <sheetFormatPr defaultColWidth="8.81640625" defaultRowHeight="14.5" x14ac:dyDescent="0.35"/>
  <cols>
    <col min="1" max="1" width="3.36328125" style="1" customWidth="1"/>
    <col min="2" max="2" width="27.81640625" customWidth="1"/>
    <col min="3" max="3" width="16.81640625" customWidth="1"/>
    <col min="4" max="4" width="3.36328125" style="1" customWidth="1"/>
    <col min="5" max="5" width="27.81640625" style="1" customWidth="1"/>
    <col min="6" max="8" width="16.81640625" style="1" customWidth="1"/>
    <col min="9" max="12" width="16.81640625" customWidth="1"/>
    <col min="13" max="13" width="3.36328125" customWidth="1"/>
  </cols>
  <sheetData>
    <row r="1" spans="1:13" s="1" customFormat="1" ht="200" customHeight="1" x14ac:dyDescent="0.35">
      <c r="C1" s="3"/>
      <c r="D1" s="3"/>
      <c r="E1" s="3"/>
      <c r="F1" s="3"/>
      <c r="G1" s="3"/>
    </row>
    <row r="2" spans="1:13" s="4" customFormat="1" ht="42" customHeight="1" x14ac:dyDescent="0.35">
      <c r="B2" s="5" t="s">
        <v>49</v>
      </c>
    </row>
    <row r="3" spans="1:13" s="10" customFormat="1" ht="25" customHeight="1" x14ac:dyDescent="0.25">
      <c r="B3" s="8" t="s">
        <v>2</v>
      </c>
      <c r="C3" s="9"/>
      <c r="D3" s="9"/>
      <c r="E3" s="9"/>
      <c r="F3" s="9"/>
    </row>
    <row r="4" spans="1:13" s="64" customFormat="1" ht="20" customHeight="1" x14ac:dyDescent="0.35">
      <c r="A4" s="63"/>
      <c r="B4" s="20" t="s">
        <v>4</v>
      </c>
      <c r="C4" s="11"/>
      <c r="D4" s="21"/>
      <c r="E4" s="20" t="s">
        <v>14</v>
      </c>
      <c r="F4" s="22" t="s">
        <v>25</v>
      </c>
      <c r="G4" s="23">
        <f>YEAR(G5)</f>
        <v>2025</v>
      </c>
      <c r="H4" s="23">
        <f>YEAR(H5)</f>
        <v>2026</v>
      </c>
      <c r="I4" s="23">
        <f>YEAR(I5)</f>
        <v>2027</v>
      </c>
      <c r="J4" s="23">
        <f>YEAR(J5)</f>
        <v>2028</v>
      </c>
      <c r="K4" s="23">
        <f>YEAR(K5)</f>
        <v>2029</v>
      </c>
      <c r="L4" s="22" t="s">
        <v>26</v>
      </c>
      <c r="M4" s="65"/>
    </row>
    <row r="5" spans="1:13" s="64" customFormat="1" ht="20" customHeight="1" x14ac:dyDescent="0.35">
      <c r="A5" s="63"/>
      <c r="B5" s="17" t="s">
        <v>5</v>
      </c>
      <c r="C5" s="13">
        <v>0.22</v>
      </c>
      <c r="D5" s="21"/>
      <c r="E5" s="24" t="s">
        <v>15</v>
      </c>
      <c r="F5" s="29">
        <f>C9</f>
        <v>45838</v>
      </c>
      <c r="G5" s="29">
        <f>DATE(YEAR($C$10)+G6,6,30)</f>
        <v>45838</v>
      </c>
      <c r="H5" s="29">
        <f>DATE(YEAR($C$10)+H6,6,30)</f>
        <v>46203</v>
      </c>
      <c r="I5" s="29">
        <f>DATE(YEAR($C$10)+I6,6,30)</f>
        <v>46568</v>
      </c>
      <c r="J5" s="29">
        <f>DATE(YEAR($C$10)+J6,6,30)</f>
        <v>46934</v>
      </c>
      <c r="K5" s="29">
        <f>DATE(YEAR($C$10)+K6,6,30)</f>
        <v>47299</v>
      </c>
      <c r="L5" s="30">
        <f>K5</f>
        <v>47299</v>
      </c>
      <c r="M5" s="65"/>
    </row>
    <row r="6" spans="1:13" s="64" customFormat="1" ht="20" customHeight="1" x14ac:dyDescent="0.35">
      <c r="A6" s="63"/>
      <c r="B6" s="17" t="s">
        <v>6</v>
      </c>
      <c r="C6" s="13">
        <v>0.1</v>
      </c>
      <c r="D6" s="21"/>
      <c r="E6" s="24" t="s">
        <v>16</v>
      </c>
      <c r="F6" s="31"/>
      <c r="G6" s="26">
        <v>0</v>
      </c>
      <c r="H6" s="32">
        <f>G6+1</f>
        <v>1</v>
      </c>
      <c r="I6" s="32">
        <f>H6+1</f>
        <v>2</v>
      </c>
      <c r="J6" s="32">
        <f>I6+1</f>
        <v>3</v>
      </c>
      <c r="K6" s="32">
        <f>J6+1</f>
        <v>4</v>
      </c>
      <c r="L6" s="33"/>
      <c r="M6" s="65"/>
    </row>
    <row r="7" spans="1:13" s="64" customFormat="1" ht="20" customHeight="1" x14ac:dyDescent="0.35">
      <c r="A7" s="63"/>
      <c r="B7" s="17" t="s">
        <v>47</v>
      </c>
      <c r="C7" s="13">
        <v>0.05</v>
      </c>
      <c r="D7" s="21"/>
      <c r="E7" s="24" t="s">
        <v>17</v>
      </c>
      <c r="F7" s="34"/>
      <c r="G7" s="35">
        <f>YEARFRAC(F5,G5)</f>
        <v>0</v>
      </c>
      <c r="H7" s="35">
        <f>YEARFRAC(G5,H5)</f>
        <v>1</v>
      </c>
      <c r="I7" s="35">
        <f>YEARFRAC(H5,I5)</f>
        <v>1</v>
      </c>
      <c r="J7" s="35">
        <f>YEARFRAC(I5,J5)</f>
        <v>1</v>
      </c>
      <c r="K7" s="35">
        <f>YEARFRAC(J5,K5)</f>
        <v>1</v>
      </c>
      <c r="L7" s="34"/>
      <c r="M7" s="65"/>
    </row>
    <row r="8" spans="1:13" s="64" customFormat="1" ht="20" customHeight="1" x14ac:dyDescent="0.35">
      <c r="A8" s="63"/>
      <c r="B8" s="17" t="s">
        <v>31</v>
      </c>
      <c r="C8" s="39">
        <v>5.5</v>
      </c>
      <c r="D8" s="21"/>
      <c r="E8" s="24" t="s">
        <v>3</v>
      </c>
      <c r="F8" s="34"/>
      <c r="G8" s="27">
        <v>50000</v>
      </c>
      <c r="H8" s="27">
        <v>52500</v>
      </c>
      <c r="I8" s="27">
        <v>55000</v>
      </c>
      <c r="J8" s="27">
        <v>57500</v>
      </c>
      <c r="K8" s="27">
        <v>60000</v>
      </c>
      <c r="L8" s="34"/>
      <c r="M8" s="65"/>
    </row>
    <row r="9" spans="1:13" s="64" customFormat="1" ht="20" customHeight="1" x14ac:dyDescent="0.35">
      <c r="A9" s="63"/>
      <c r="B9" s="17" t="s">
        <v>7</v>
      </c>
      <c r="C9" s="14">
        <v>45838</v>
      </c>
      <c r="D9" s="21"/>
      <c r="E9" s="24" t="s">
        <v>18</v>
      </c>
      <c r="F9" s="34"/>
      <c r="G9" s="36">
        <f>G8*$C$5</f>
        <v>11000</v>
      </c>
      <c r="H9" s="36">
        <f>H8*$C$5</f>
        <v>11550</v>
      </c>
      <c r="I9" s="36">
        <f>I8*$C$5</f>
        <v>12100</v>
      </c>
      <c r="J9" s="36">
        <f>J8*$C$5</f>
        <v>12650</v>
      </c>
      <c r="K9" s="36">
        <f>K8*$C$5</f>
        <v>13200</v>
      </c>
      <c r="L9" s="34"/>
      <c r="M9" s="65"/>
    </row>
    <row r="10" spans="1:13" s="64" customFormat="1" ht="20" customHeight="1" x14ac:dyDescent="0.35">
      <c r="A10" s="63"/>
      <c r="B10" s="17" t="s">
        <v>8</v>
      </c>
      <c r="C10" s="14">
        <v>45838</v>
      </c>
      <c r="D10" s="21"/>
      <c r="E10" s="24" t="s">
        <v>19</v>
      </c>
      <c r="F10" s="34"/>
      <c r="G10" s="28">
        <v>12000</v>
      </c>
      <c r="H10" s="28">
        <v>12001</v>
      </c>
      <c r="I10" s="28">
        <v>12005</v>
      </c>
      <c r="J10" s="28">
        <v>12003</v>
      </c>
      <c r="K10" s="28">
        <v>12000</v>
      </c>
      <c r="L10" s="34"/>
      <c r="M10" s="65"/>
    </row>
    <row r="11" spans="1:13" s="64" customFormat="1" ht="20" customHeight="1" x14ac:dyDescent="0.35">
      <c r="A11" s="63"/>
      <c r="B11" s="17" t="s">
        <v>9</v>
      </c>
      <c r="C11" s="15">
        <v>33</v>
      </c>
      <c r="D11" s="21"/>
      <c r="E11" s="24" t="s">
        <v>20</v>
      </c>
      <c r="F11" s="34"/>
      <c r="G11" s="37">
        <f>$C$15</f>
        <v>14000</v>
      </c>
      <c r="H11" s="37">
        <f>$C$15</f>
        <v>14000</v>
      </c>
      <c r="I11" s="37">
        <f>$C$15</f>
        <v>14000</v>
      </c>
      <c r="J11" s="37">
        <f>$C$15</f>
        <v>14000</v>
      </c>
      <c r="K11" s="37">
        <f>$C$15</f>
        <v>14000</v>
      </c>
      <c r="L11" s="34"/>
      <c r="M11" s="65"/>
    </row>
    <row r="12" spans="1:13" s="64" customFormat="1" ht="20" customHeight="1" x14ac:dyDescent="0.35">
      <c r="A12" s="63"/>
      <c r="B12" s="17" t="s">
        <v>10</v>
      </c>
      <c r="C12" s="16">
        <v>18750</v>
      </c>
      <c r="D12" s="21"/>
      <c r="E12" s="24" t="s">
        <v>21</v>
      </c>
      <c r="F12" s="34"/>
      <c r="G12" s="27">
        <v>482</v>
      </c>
      <c r="H12" s="27">
        <v>734</v>
      </c>
      <c r="I12" s="27">
        <v>525</v>
      </c>
      <c r="J12" s="27">
        <v>603</v>
      </c>
      <c r="K12" s="27">
        <v>400</v>
      </c>
      <c r="L12" s="34"/>
      <c r="M12" s="65"/>
    </row>
    <row r="13" spans="1:13" s="64" customFormat="1" ht="20" customHeight="1" x14ac:dyDescent="0.35">
      <c r="A13" s="63"/>
      <c r="B13" s="17" t="s">
        <v>11</v>
      </c>
      <c r="C13" s="16">
        <v>55000</v>
      </c>
      <c r="D13" s="21"/>
      <c r="E13" s="24" t="s">
        <v>22</v>
      </c>
      <c r="F13" s="34"/>
      <c r="G13" s="34">
        <f>G8-G9+G10-G11-G12</f>
        <v>36518</v>
      </c>
      <c r="H13" s="34">
        <f>H8-H9+H10-H11-H12</f>
        <v>38217</v>
      </c>
      <c r="I13" s="34">
        <f>I8-I9+I10-I11-I12</f>
        <v>40380</v>
      </c>
      <c r="J13" s="34">
        <f>J8-J9+J10-J11-J12</f>
        <v>42250</v>
      </c>
      <c r="K13" s="34">
        <f>K8-K9+K10-K11-K12</f>
        <v>44400</v>
      </c>
      <c r="L13" s="34"/>
      <c r="M13" s="65"/>
    </row>
    <row r="14" spans="1:13" s="64" customFormat="1" ht="20" customHeight="1" thickBot="1" x14ac:dyDescent="0.4">
      <c r="A14" s="63"/>
      <c r="B14" s="17" t="s">
        <v>12</v>
      </c>
      <c r="C14" s="16">
        <v>357583</v>
      </c>
      <c r="D14" s="21"/>
      <c r="E14" s="25" t="s">
        <v>23</v>
      </c>
      <c r="F14" s="38">
        <f>-G22</f>
        <v>-316167</v>
      </c>
      <c r="G14" s="38"/>
      <c r="H14" s="38"/>
      <c r="I14" s="38"/>
      <c r="J14" s="38"/>
      <c r="K14" s="38"/>
      <c r="L14" s="38">
        <f>C21</f>
        <v>664200</v>
      </c>
      <c r="M14" s="65"/>
    </row>
    <row r="15" spans="1:13" s="64" customFormat="1" ht="20" customHeight="1" thickBot="1" x14ac:dyDescent="0.4">
      <c r="A15" s="63"/>
      <c r="B15" s="18" t="s">
        <v>13</v>
      </c>
      <c r="C15" s="19">
        <v>14000</v>
      </c>
      <c r="D15" s="21"/>
      <c r="E15" s="61" t="s">
        <v>24</v>
      </c>
      <c r="F15" s="62">
        <v>0</v>
      </c>
      <c r="G15" s="62">
        <f>(G14+G13)*G7</f>
        <v>0</v>
      </c>
      <c r="H15" s="62">
        <f>(H14+H13)*H7</f>
        <v>38217</v>
      </c>
      <c r="I15" s="62">
        <f>(I14+I13)*I7</f>
        <v>40380</v>
      </c>
      <c r="J15" s="62">
        <f>(J14+J13)*J7</f>
        <v>42250</v>
      </c>
      <c r="K15" s="62">
        <f>(K14+K13)*K7</f>
        <v>44400</v>
      </c>
      <c r="L15" s="62">
        <f>L14+L13</f>
        <v>664200</v>
      </c>
      <c r="M15" s="65"/>
    </row>
    <row r="16" spans="1:13" s="64" customFormat="1" ht="20" hidden="1" customHeight="1" thickBot="1" x14ac:dyDescent="0.4">
      <c r="A16" s="63"/>
      <c r="B16" s="11"/>
      <c r="C16" s="11"/>
      <c r="D16" s="21"/>
      <c r="E16" s="59" t="s">
        <v>24</v>
      </c>
      <c r="F16" s="60">
        <f>F14+F13</f>
        <v>-316167</v>
      </c>
      <c r="G16" s="60">
        <f>(G14+G13)*G7</f>
        <v>0</v>
      </c>
      <c r="H16" s="60">
        <f>(H14+H13)*H7</f>
        <v>38217</v>
      </c>
      <c r="I16" s="60">
        <f>(I14+I13)*I7</f>
        <v>40380</v>
      </c>
      <c r="J16" s="60">
        <f>(J14+J13)*J7</f>
        <v>42250</v>
      </c>
      <c r="K16" s="60">
        <f>(K14+K13)*K7</f>
        <v>44400</v>
      </c>
      <c r="L16" s="60">
        <f>L14</f>
        <v>664200</v>
      </c>
      <c r="M16" s="65"/>
    </row>
    <row r="17" spans="1:13" s="64" customFormat="1" ht="20" customHeight="1" x14ac:dyDescent="0.35">
      <c r="A17" s="63"/>
      <c r="B17" s="11"/>
      <c r="C17" s="11"/>
      <c r="D17" s="21"/>
      <c r="E17" s="11"/>
      <c r="F17" s="11"/>
      <c r="G17" s="11"/>
      <c r="H17" s="12"/>
      <c r="I17" s="12"/>
      <c r="J17" s="12"/>
      <c r="K17" s="12"/>
      <c r="L17" s="12"/>
      <c r="M17" s="66"/>
    </row>
    <row r="18" spans="1:13" s="64" customFormat="1" ht="20" customHeight="1" x14ac:dyDescent="0.35">
      <c r="A18" s="63"/>
      <c r="B18" s="20" t="s">
        <v>27</v>
      </c>
      <c r="C18" s="11"/>
      <c r="D18" s="21"/>
      <c r="E18" s="11"/>
      <c r="F18" s="52" t="s">
        <v>38</v>
      </c>
      <c r="G18" s="51"/>
      <c r="I18" s="20" t="s">
        <v>32</v>
      </c>
      <c r="J18" s="11"/>
      <c r="M18" s="12"/>
    </row>
    <row r="19" spans="1:13" s="64" customFormat="1" ht="20" customHeight="1" x14ac:dyDescent="0.35">
      <c r="A19" s="63"/>
      <c r="B19" s="40" t="s">
        <v>28</v>
      </c>
      <c r="C19" s="43">
        <f>(K13*(1+C7))/(C6-C7)</f>
        <v>932400</v>
      </c>
      <c r="D19" s="21"/>
      <c r="E19" s="11"/>
      <c r="F19" s="53" t="s">
        <v>39</v>
      </c>
      <c r="G19" s="54">
        <f>C12*C11</f>
        <v>618750</v>
      </c>
      <c r="I19" s="68" t="s">
        <v>33</v>
      </c>
      <c r="J19" s="71">
        <f>IFERROR(XNPV(C6,F15:L15,F5:L5),"0")</f>
        <v>583706.36206679302</v>
      </c>
      <c r="M19" s="12"/>
    </row>
    <row r="20" spans="1:13" s="64" customFormat="1" ht="20" customHeight="1" thickBot="1" x14ac:dyDescent="0.4">
      <c r="A20" s="63"/>
      <c r="B20" s="41" t="s">
        <v>29</v>
      </c>
      <c r="C20" s="44">
        <f>C8*(K8+K10)</f>
        <v>396000</v>
      </c>
      <c r="D20" s="21"/>
      <c r="E20" s="11"/>
      <c r="F20" s="40" t="s">
        <v>40</v>
      </c>
      <c r="G20" s="43">
        <f>C13</f>
        <v>55000</v>
      </c>
      <c r="I20" s="68" t="s">
        <v>34</v>
      </c>
      <c r="J20" s="71">
        <f>+C14</f>
        <v>357583</v>
      </c>
      <c r="M20" s="12"/>
    </row>
    <row r="21" spans="1:13" s="64" customFormat="1" ht="20" customHeight="1" thickBot="1" x14ac:dyDescent="0.4">
      <c r="A21" s="63"/>
      <c r="B21" s="42" t="s">
        <v>30</v>
      </c>
      <c r="C21" s="45">
        <f>AVERAGE(C19:C20)</f>
        <v>664200</v>
      </c>
      <c r="D21" s="21"/>
      <c r="E21" s="11"/>
      <c r="F21" s="41" t="s">
        <v>41</v>
      </c>
      <c r="G21" s="44">
        <f>+C14</f>
        <v>357583</v>
      </c>
      <c r="I21" s="69" t="s">
        <v>35</v>
      </c>
      <c r="J21" s="72">
        <f>+C13</f>
        <v>55000</v>
      </c>
      <c r="M21" s="12"/>
    </row>
    <row r="22" spans="1:13" s="64" customFormat="1" ht="20" customHeight="1" thickBot="1" x14ac:dyDescent="0.4">
      <c r="A22" s="63"/>
      <c r="B22" s="11"/>
      <c r="C22" s="11"/>
      <c r="D22" s="21"/>
      <c r="E22" s="11"/>
      <c r="F22" s="42" t="s">
        <v>33</v>
      </c>
      <c r="G22" s="45">
        <f>G19+G20-G21</f>
        <v>316167</v>
      </c>
      <c r="I22" s="47" t="s">
        <v>36</v>
      </c>
      <c r="J22" s="48">
        <f>J19+J20-J21</f>
        <v>886289.36206679302</v>
      </c>
      <c r="M22" s="12"/>
    </row>
    <row r="23" spans="1:13" s="64" customFormat="1" ht="11" customHeight="1" x14ac:dyDescent="0.35">
      <c r="A23" s="63"/>
      <c r="B23" s="11"/>
      <c r="C23" s="11"/>
      <c r="D23" s="67"/>
      <c r="E23" s="11"/>
      <c r="F23" s="12"/>
      <c r="G23" s="55"/>
      <c r="I23" s="11"/>
      <c r="J23" s="46"/>
      <c r="M23" s="12"/>
    </row>
    <row r="24" spans="1:13" s="64" customFormat="1" ht="35" customHeight="1" thickBot="1" x14ac:dyDescent="0.4">
      <c r="A24" s="63"/>
      <c r="B24" s="11"/>
      <c r="C24" s="11"/>
      <c r="D24" s="67"/>
      <c r="E24" s="11"/>
      <c r="F24" s="49" t="s">
        <v>37</v>
      </c>
      <c r="G24" s="50">
        <f>C11</f>
        <v>33</v>
      </c>
      <c r="I24" s="70" t="s">
        <v>37</v>
      </c>
      <c r="J24" s="73">
        <f>J22/C12</f>
        <v>47.268765976895629</v>
      </c>
      <c r="M24" s="12"/>
    </row>
    <row r="25" spans="1:13" s="64" customFormat="1" ht="20" customHeight="1" x14ac:dyDescent="0.35">
      <c r="A25" s="63"/>
      <c r="B25" s="20" t="s">
        <v>45</v>
      </c>
      <c r="C25" s="11"/>
      <c r="D25" s="67"/>
      <c r="E25" s="11"/>
      <c r="F25" s="11"/>
      <c r="G25" s="11"/>
      <c r="H25" s="12"/>
      <c r="I25" s="12"/>
      <c r="J25" s="12"/>
      <c r="K25" s="12"/>
      <c r="L25" s="12"/>
      <c r="M25" s="65"/>
    </row>
    <row r="26" spans="1:13" s="64" customFormat="1" ht="20" customHeight="1" x14ac:dyDescent="0.35">
      <c r="A26" s="63"/>
      <c r="B26" s="57" t="s">
        <v>38</v>
      </c>
      <c r="C26" s="58">
        <f>G24</f>
        <v>33</v>
      </c>
      <c r="D26" s="67"/>
      <c r="E26" s="11"/>
      <c r="F26" s="11"/>
      <c r="G26" s="11"/>
      <c r="H26" s="12"/>
      <c r="I26" s="12"/>
      <c r="J26" s="12"/>
      <c r="K26" s="12"/>
      <c r="L26" s="12"/>
      <c r="M26" s="65"/>
    </row>
    <row r="27" spans="1:13" s="64" customFormat="1" ht="20" customHeight="1" x14ac:dyDescent="0.35">
      <c r="A27" s="63"/>
      <c r="B27" s="57" t="s">
        <v>46</v>
      </c>
      <c r="C27" s="58">
        <f>J24-G24</f>
        <v>14.268765976895629</v>
      </c>
      <c r="D27" s="67"/>
      <c r="E27" s="11"/>
      <c r="F27" s="11"/>
      <c r="G27" s="11"/>
      <c r="H27" s="12"/>
      <c r="I27" s="12"/>
      <c r="J27" s="12"/>
      <c r="K27" s="12"/>
      <c r="L27" s="12"/>
      <c r="M27" s="65"/>
    </row>
    <row r="28" spans="1:13" s="64" customFormat="1" ht="20" customHeight="1" x14ac:dyDescent="0.35">
      <c r="A28" s="63"/>
      <c r="B28" s="57" t="s">
        <v>32</v>
      </c>
      <c r="C28" s="58">
        <f>SUM(C26:C27)</f>
        <v>47.268765976895629</v>
      </c>
      <c r="D28" s="67"/>
      <c r="E28" s="11"/>
      <c r="F28" s="11"/>
      <c r="G28" s="11"/>
      <c r="H28" s="12"/>
      <c r="I28" s="12"/>
      <c r="J28" s="12"/>
      <c r="K28" s="12"/>
      <c r="L28" s="12"/>
      <c r="M28" s="65"/>
    </row>
    <row r="29" spans="1:13" s="64" customFormat="1" ht="20" customHeight="1" x14ac:dyDescent="0.35">
      <c r="A29" s="63"/>
      <c r="B29" s="11"/>
      <c r="C29" s="11"/>
      <c r="E29" s="11"/>
      <c r="F29" s="11"/>
      <c r="G29" s="11"/>
      <c r="H29" s="12"/>
      <c r="I29" s="12"/>
      <c r="J29" s="12"/>
      <c r="K29" s="12"/>
      <c r="L29" s="12"/>
    </row>
    <row r="30" spans="1:13" s="64" customFormat="1" ht="20" customHeight="1" x14ac:dyDescent="0.35">
      <c r="A30" s="63"/>
      <c r="B30" s="20" t="s">
        <v>42</v>
      </c>
      <c r="C30" s="11"/>
      <c r="D30" s="67"/>
      <c r="E30" s="11"/>
      <c r="F30" s="11"/>
      <c r="G30" s="11"/>
      <c r="H30" s="12"/>
      <c r="I30" s="12"/>
      <c r="J30" s="12"/>
      <c r="K30" s="12"/>
      <c r="L30" s="12"/>
      <c r="M30" s="66"/>
    </row>
    <row r="31" spans="1:13" s="64" customFormat="1" ht="20" customHeight="1" x14ac:dyDescent="0.35">
      <c r="A31" s="63"/>
      <c r="B31" s="40" t="s">
        <v>43</v>
      </c>
      <c r="C31" s="56">
        <f>J24/G24-1</f>
        <v>0.43238684778471614</v>
      </c>
      <c r="D31" s="67"/>
      <c r="E31" s="11"/>
      <c r="F31" s="11"/>
      <c r="G31" s="11"/>
      <c r="H31" s="12"/>
      <c r="I31" s="12"/>
      <c r="J31" s="12"/>
      <c r="K31" s="12"/>
      <c r="L31" s="12"/>
      <c r="M31" s="65"/>
    </row>
    <row r="32" spans="1:13" s="64" customFormat="1" ht="20" customHeight="1" x14ac:dyDescent="0.35">
      <c r="A32" s="63"/>
      <c r="B32" s="40" t="s">
        <v>44</v>
      </c>
      <c r="C32" s="56">
        <f>XIRR(F16:L16,F5:L5)</f>
        <v>0.30496175885200494</v>
      </c>
      <c r="D32" s="67"/>
      <c r="E32" s="11"/>
      <c r="F32" s="11"/>
      <c r="G32" s="11"/>
      <c r="H32" s="12"/>
      <c r="I32" s="12"/>
      <c r="J32" s="12"/>
      <c r="K32" s="12"/>
      <c r="L32" s="12"/>
      <c r="M32" s="65"/>
    </row>
    <row r="33" spans="1:12" s="64" customFormat="1" ht="16" x14ac:dyDescent="0.35">
      <c r="A33" s="63"/>
      <c r="B33" s="63"/>
      <c r="E33" s="11"/>
      <c r="F33" s="11"/>
      <c r="G33" s="11"/>
      <c r="H33" s="12"/>
      <c r="I33" s="12"/>
      <c r="J33" s="12"/>
      <c r="K33" s="12"/>
      <c r="L33" s="12"/>
    </row>
    <row r="34" spans="1:12" s="10" customFormat="1" ht="50" customHeight="1" x14ac:dyDescent="0.25">
      <c r="B34" s="75" t="s">
        <v>0</v>
      </c>
      <c r="C34" s="75"/>
      <c r="D34" s="75"/>
      <c r="E34" s="75"/>
      <c r="F34" s="75"/>
      <c r="G34" s="75"/>
      <c r="H34" s="75"/>
      <c r="I34" s="75"/>
      <c r="J34" s="75"/>
      <c r="K34" s="75"/>
      <c r="L34" s="75"/>
    </row>
    <row r="35" spans="1:12" x14ac:dyDescent="0.35">
      <c r="B35" s="2"/>
      <c r="C35" s="2"/>
      <c r="D35" s="2"/>
      <c r="E35" s="2"/>
      <c r="F35" s="2"/>
      <c r="G35" s="2"/>
    </row>
    <row r="36" spans="1:12" x14ac:dyDescent="0.35">
      <c r="B36" s="2"/>
      <c r="C36" s="2"/>
      <c r="D36" s="2"/>
      <c r="E36" s="2"/>
      <c r="F36" s="2"/>
      <c r="G36" s="2"/>
    </row>
    <row r="37" spans="1:12" x14ac:dyDescent="0.35">
      <c r="B37" s="2"/>
      <c r="C37" s="2"/>
      <c r="D37" s="2"/>
      <c r="E37" s="2"/>
      <c r="F37" s="2"/>
      <c r="G37" s="2"/>
    </row>
    <row r="38" spans="1:12" x14ac:dyDescent="0.35">
      <c r="B38" s="2"/>
      <c r="C38" s="2"/>
      <c r="D38" s="2"/>
      <c r="E38" s="2"/>
      <c r="F38" s="2"/>
      <c r="G38" s="2"/>
    </row>
    <row r="39" spans="1:12" x14ac:dyDescent="0.35">
      <c r="B39" s="2"/>
      <c r="C39" s="2"/>
      <c r="D39" s="2"/>
      <c r="E39" s="2"/>
      <c r="F39" s="2"/>
      <c r="G39" s="2"/>
    </row>
    <row r="40" spans="1:12" x14ac:dyDescent="0.35">
      <c r="B40" s="2"/>
      <c r="C40" s="2"/>
      <c r="D40" s="2"/>
      <c r="E40" s="2"/>
      <c r="F40" s="2"/>
      <c r="G40" s="2"/>
    </row>
    <row r="41" spans="1:12" x14ac:dyDescent="0.35">
      <c r="B41" s="2"/>
      <c r="C41" s="2"/>
      <c r="D41" s="2"/>
      <c r="E41" s="2"/>
      <c r="F41" s="2"/>
      <c r="G41" s="2"/>
    </row>
    <row r="42" spans="1:12" x14ac:dyDescent="0.35">
      <c r="B42" s="2"/>
      <c r="C42" s="2"/>
      <c r="D42" s="2"/>
      <c r="E42" s="2"/>
      <c r="F42" s="2"/>
      <c r="G42" s="2"/>
    </row>
  </sheetData>
  <mergeCells count="1">
    <mergeCell ref="B34:L34"/>
  </mergeCells>
  <phoneticPr fontId="8" type="noConversion"/>
  <hyperlinks>
    <hyperlink ref="B34:L34" r:id="rId1" display="CLICK HERE TO CREATE IN SMARTSHEET" xr:uid="{081D8876-F51F-42E1-800A-427DB3D3780A}"/>
  </hyperlinks>
  <pageMargins left="0.3" right="0.3" top="0.3" bottom="0.3" header="0" footer="0"/>
  <pageSetup scale="64" fitToHeight="0" orientation="landscape" horizontalDpi="0" verticalDpi="0"/>
  <ignoredErrors>
    <ignoredError sqref="G4:I4 J4:K5 L5 F5:I5 H6:K6 H7:K7 G9:L9 G7 L7 F14 L8 G11:L11 L10 G13:L15 L1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880EC-429B-F347-B46C-CCCA8266FE65}">
  <sheetPr>
    <tabColor theme="3" tint="0.79998168889431442"/>
    <outlinePr summaryBelow="0"/>
    <pageSetUpPr fitToPage="1"/>
  </sheetPr>
  <dimension ref="A1:M39"/>
  <sheetViews>
    <sheetView showGridLines="0" workbookViewId="0">
      <selection activeCell="C4" sqref="C4"/>
    </sheetView>
  </sheetViews>
  <sheetFormatPr defaultColWidth="8.81640625" defaultRowHeight="14.5" x14ac:dyDescent="0.35"/>
  <cols>
    <col min="1" max="1" width="3.36328125" style="1" customWidth="1"/>
    <col min="2" max="2" width="27.81640625" style="1" customWidth="1"/>
    <col min="3" max="3" width="16.81640625" style="1" customWidth="1"/>
    <col min="4" max="4" width="3.36328125" style="1" customWidth="1"/>
    <col min="5" max="5" width="27.81640625" style="1" customWidth="1"/>
    <col min="6" max="12" width="16.81640625" style="1" customWidth="1"/>
    <col min="13" max="13" width="3.36328125" style="1" customWidth="1"/>
    <col min="14" max="16384" width="8.81640625" style="1"/>
  </cols>
  <sheetData>
    <row r="1" spans="1:13" s="4" customFormat="1" ht="42" customHeight="1" x14ac:dyDescent="0.35">
      <c r="B1" s="5" t="s">
        <v>50</v>
      </c>
    </row>
    <row r="2" spans="1:13" s="10" customFormat="1" ht="25" customHeight="1" x14ac:dyDescent="0.25">
      <c r="B2" s="74" t="s">
        <v>48</v>
      </c>
      <c r="C2" s="9"/>
      <c r="D2" s="9"/>
      <c r="E2" s="9"/>
      <c r="F2" s="9"/>
    </row>
    <row r="3" spans="1:13" s="64" customFormat="1" ht="20" customHeight="1" x14ac:dyDescent="0.35">
      <c r="A3" s="63"/>
      <c r="B3" s="20" t="s">
        <v>4</v>
      </c>
      <c r="C3" s="11"/>
      <c r="D3" s="21"/>
      <c r="E3" s="20" t="s">
        <v>14</v>
      </c>
      <c r="F3" s="22" t="s">
        <v>25</v>
      </c>
      <c r="G3" s="23">
        <f>YEAR(G4)</f>
        <v>2025</v>
      </c>
      <c r="H3" s="23">
        <f>YEAR(H4)</f>
        <v>2026</v>
      </c>
      <c r="I3" s="23">
        <f>YEAR(I4)</f>
        <v>2027</v>
      </c>
      <c r="J3" s="23">
        <f>YEAR(J4)</f>
        <v>2028</v>
      </c>
      <c r="K3" s="23">
        <f>YEAR(K4)</f>
        <v>2029</v>
      </c>
      <c r="L3" s="22" t="s">
        <v>26</v>
      </c>
      <c r="M3" s="65"/>
    </row>
    <row r="4" spans="1:13" s="64" customFormat="1" ht="20" customHeight="1" x14ac:dyDescent="0.35">
      <c r="A4" s="63"/>
      <c r="B4" s="17" t="s">
        <v>5</v>
      </c>
      <c r="C4" s="13">
        <v>0</v>
      </c>
      <c r="D4" s="21"/>
      <c r="E4" s="24" t="s">
        <v>15</v>
      </c>
      <c r="F4" s="29">
        <f>C8</f>
        <v>45838</v>
      </c>
      <c r="G4" s="29">
        <f>DATE(YEAR($C$9)+G5,6,30)</f>
        <v>45838</v>
      </c>
      <c r="H4" s="29">
        <f>DATE(YEAR($C$9)+H5,6,30)</f>
        <v>46203</v>
      </c>
      <c r="I4" s="29">
        <f>DATE(YEAR($C$9)+I5,6,30)</f>
        <v>46568</v>
      </c>
      <c r="J4" s="29">
        <f>DATE(YEAR($C$9)+J5,6,30)</f>
        <v>46934</v>
      </c>
      <c r="K4" s="29">
        <f>DATE(YEAR($C$9)+K5,6,30)</f>
        <v>47299</v>
      </c>
      <c r="L4" s="30">
        <f>K4</f>
        <v>47299</v>
      </c>
      <c r="M4" s="65"/>
    </row>
    <row r="5" spans="1:13" s="64" customFormat="1" ht="20" customHeight="1" x14ac:dyDescent="0.35">
      <c r="A5" s="63"/>
      <c r="B5" s="17" t="s">
        <v>6</v>
      </c>
      <c r="C5" s="13">
        <v>0</v>
      </c>
      <c r="D5" s="21"/>
      <c r="E5" s="24" t="s">
        <v>16</v>
      </c>
      <c r="F5" s="31"/>
      <c r="G5" s="26">
        <v>0</v>
      </c>
      <c r="H5" s="32">
        <f>G5+1</f>
        <v>1</v>
      </c>
      <c r="I5" s="32">
        <f>H5+1</f>
        <v>2</v>
      </c>
      <c r="J5" s="32">
        <f>I5+1</f>
        <v>3</v>
      </c>
      <c r="K5" s="32">
        <f>J5+1</f>
        <v>4</v>
      </c>
      <c r="L5" s="33"/>
      <c r="M5" s="65"/>
    </row>
    <row r="6" spans="1:13" s="64" customFormat="1" ht="20" customHeight="1" x14ac:dyDescent="0.35">
      <c r="A6" s="63"/>
      <c r="B6" s="17" t="s">
        <v>47</v>
      </c>
      <c r="C6" s="13">
        <v>0</v>
      </c>
      <c r="D6" s="21"/>
      <c r="E6" s="24" t="s">
        <v>17</v>
      </c>
      <c r="F6" s="34"/>
      <c r="G6" s="35">
        <f>YEARFRAC(F4,G4)</f>
        <v>0</v>
      </c>
      <c r="H6" s="35">
        <f>YEARFRAC(G4,H4)</f>
        <v>1</v>
      </c>
      <c r="I6" s="35">
        <f>YEARFRAC(H4,I4)</f>
        <v>1</v>
      </c>
      <c r="J6" s="35">
        <f>YEARFRAC(I4,J4)</f>
        <v>1</v>
      </c>
      <c r="K6" s="35">
        <f>YEARFRAC(J4,K4)</f>
        <v>1</v>
      </c>
      <c r="L6" s="34"/>
      <c r="M6" s="65"/>
    </row>
    <row r="7" spans="1:13" s="64" customFormat="1" ht="20" customHeight="1" x14ac:dyDescent="0.35">
      <c r="A7" s="63"/>
      <c r="B7" s="17" t="s">
        <v>31</v>
      </c>
      <c r="C7" s="39">
        <v>1</v>
      </c>
      <c r="D7" s="21"/>
      <c r="E7" s="24" t="s">
        <v>3</v>
      </c>
      <c r="F7" s="34"/>
      <c r="G7" s="27">
        <v>0</v>
      </c>
      <c r="H7" s="27">
        <v>0</v>
      </c>
      <c r="I7" s="27">
        <v>0</v>
      </c>
      <c r="J7" s="27">
        <v>0</v>
      </c>
      <c r="K7" s="27">
        <v>0</v>
      </c>
      <c r="L7" s="34"/>
      <c r="M7" s="65"/>
    </row>
    <row r="8" spans="1:13" s="64" customFormat="1" ht="20" customHeight="1" x14ac:dyDescent="0.35">
      <c r="A8" s="63"/>
      <c r="B8" s="17" t="s">
        <v>7</v>
      </c>
      <c r="C8" s="14">
        <v>45838</v>
      </c>
      <c r="D8" s="21"/>
      <c r="E8" s="24" t="s">
        <v>18</v>
      </c>
      <c r="F8" s="34"/>
      <c r="G8" s="36">
        <f>G7*$C$4</f>
        <v>0</v>
      </c>
      <c r="H8" s="36">
        <f>H7*$C$4</f>
        <v>0</v>
      </c>
      <c r="I8" s="36">
        <f>I7*$C$4</f>
        <v>0</v>
      </c>
      <c r="J8" s="36">
        <f>J7*$C$4</f>
        <v>0</v>
      </c>
      <c r="K8" s="36">
        <f>K7*$C$4</f>
        <v>0</v>
      </c>
      <c r="L8" s="34"/>
      <c r="M8" s="65"/>
    </row>
    <row r="9" spans="1:13" s="64" customFormat="1" ht="20" customHeight="1" x14ac:dyDescent="0.35">
      <c r="A9" s="63"/>
      <c r="B9" s="17" t="s">
        <v>8</v>
      </c>
      <c r="C9" s="14">
        <v>45838</v>
      </c>
      <c r="D9" s="21"/>
      <c r="E9" s="24" t="s">
        <v>19</v>
      </c>
      <c r="F9" s="34"/>
      <c r="G9" s="28">
        <v>0</v>
      </c>
      <c r="H9" s="28">
        <v>0</v>
      </c>
      <c r="I9" s="28">
        <v>0</v>
      </c>
      <c r="J9" s="28">
        <v>0</v>
      </c>
      <c r="K9" s="28">
        <v>0</v>
      </c>
      <c r="L9" s="34"/>
      <c r="M9" s="65"/>
    </row>
    <row r="10" spans="1:13" s="64" customFormat="1" ht="20" customHeight="1" x14ac:dyDescent="0.35">
      <c r="A10" s="63"/>
      <c r="B10" s="17" t="s">
        <v>9</v>
      </c>
      <c r="C10" s="15">
        <v>0</v>
      </c>
      <c r="D10" s="21"/>
      <c r="E10" s="24" t="s">
        <v>20</v>
      </c>
      <c r="F10" s="34"/>
      <c r="G10" s="37">
        <f>$C$14</f>
        <v>0</v>
      </c>
      <c r="H10" s="37">
        <f>$C$14</f>
        <v>0</v>
      </c>
      <c r="I10" s="37">
        <f>$C$14</f>
        <v>0</v>
      </c>
      <c r="J10" s="37">
        <f>$C$14</f>
        <v>0</v>
      </c>
      <c r="K10" s="37">
        <f>$C$14</f>
        <v>0</v>
      </c>
      <c r="L10" s="34"/>
      <c r="M10" s="65"/>
    </row>
    <row r="11" spans="1:13" s="64" customFormat="1" ht="20" customHeight="1" x14ac:dyDescent="0.35">
      <c r="A11" s="63"/>
      <c r="B11" s="17" t="s">
        <v>10</v>
      </c>
      <c r="C11" s="16">
        <v>0</v>
      </c>
      <c r="D11" s="21"/>
      <c r="E11" s="24" t="s">
        <v>21</v>
      </c>
      <c r="F11" s="34"/>
      <c r="G11" s="27">
        <v>0</v>
      </c>
      <c r="H11" s="27">
        <v>0</v>
      </c>
      <c r="I11" s="27">
        <v>0</v>
      </c>
      <c r="J11" s="27">
        <v>0</v>
      </c>
      <c r="K11" s="27">
        <v>0</v>
      </c>
      <c r="L11" s="34"/>
      <c r="M11" s="65"/>
    </row>
    <row r="12" spans="1:13" s="64" customFormat="1" ht="20" customHeight="1" x14ac:dyDescent="0.35">
      <c r="A12" s="63"/>
      <c r="B12" s="17" t="s">
        <v>11</v>
      </c>
      <c r="C12" s="16">
        <v>0</v>
      </c>
      <c r="D12" s="21"/>
      <c r="E12" s="24" t="s">
        <v>22</v>
      </c>
      <c r="F12" s="34"/>
      <c r="G12" s="34">
        <f>G7-G8+G9-G10-G11</f>
        <v>0</v>
      </c>
      <c r="H12" s="34">
        <f>H7-H8+H9-H10-H11</f>
        <v>0</v>
      </c>
      <c r="I12" s="34">
        <f>I7-I8+I9-I10-I11</f>
        <v>0</v>
      </c>
      <c r="J12" s="34">
        <f>J7-J8+J9-J10-J11</f>
        <v>0</v>
      </c>
      <c r="K12" s="34">
        <f>K7-K8+K9-K10-K11</f>
        <v>0</v>
      </c>
      <c r="L12" s="34"/>
      <c r="M12" s="65"/>
    </row>
    <row r="13" spans="1:13" s="64" customFormat="1" ht="20" customHeight="1" thickBot="1" x14ac:dyDescent="0.4">
      <c r="A13" s="63"/>
      <c r="B13" s="17" t="s">
        <v>12</v>
      </c>
      <c r="C13" s="16">
        <v>0</v>
      </c>
      <c r="D13" s="21"/>
      <c r="E13" s="25" t="s">
        <v>23</v>
      </c>
      <c r="F13" s="38">
        <f>-G21</f>
        <v>0</v>
      </c>
      <c r="G13" s="38"/>
      <c r="H13" s="38"/>
      <c r="I13" s="38"/>
      <c r="J13" s="38"/>
      <c r="K13" s="38"/>
      <c r="L13" s="38">
        <f>C20</f>
        <v>0</v>
      </c>
      <c r="M13" s="65"/>
    </row>
    <row r="14" spans="1:13" s="64" customFormat="1" ht="20" customHeight="1" thickBot="1" x14ac:dyDescent="0.4">
      <c r="A14" s="63"/>
      <c r="B14" s="18" t="s">
        <v>13</v>
      </c>
      <c r="C14" s="19">
        <v>0</v>
      </c>
      <c r="D14" s="21"/>
      <c r="E14" s="61" t="s">
        <v>24</v>
      </c>
      <c r="F14" s="62">
        <v>0</v>
      </c>
      <c r="G14" s="62">
        <f>(G13+G12)*G6</f>
        <v>0</v>
      </c>
      <c r="H14" s="62">
        <f>(H13+H12)*H6</f>
        <v>0</v>
      </c>
      <c r="I14" s="62">
        <f>(I13+I12)*I6</f>
        <v>0</v>
      </c>
      <c r="J14" s="62">
        <f>(J13+J12)*J6</f>
        <v>0</v>
      </c>
      <c r="K14" s="62">
        <f>(K13+K12)*K6</f>
        <v>0</v>
      </c>
      <c r="L14" s="62">
        <f>L13+L12</f>
        <v>0</v>
      </c>
      <c r="M14" s="65"/>
    </row>
    <row r="15" spans="1:13" s="64" customFormat="1" ht="20" hidden="1" customHeight="1" thickBot="1" x14ac:dyDescent="0.4">
      <c r="A15" s="63"/>
      <c r="B15" s="11"/>
      <c r="C15" s="11"/>
      <c r="D15" s="21"/>
      <c r="E15" s="59" t="s">
        <v>24</v>
      </c>
      <c r="F15" s="60">
        <f>F13+F12</f>
        <v>0</v>
      </c>
      <c r="G15" s="60">
        <f>(G13+G12)*G6</f>
        <v>0</v>
      </c>
      <c r="H15" s="60">
        <f>(H13+H12)*H6</f>
        <v>0</v>
      </c>
      <c r="I15" s="60">
        <f>(I13+I12)*I6</f>
        <v>0</v>
      </c>
      <c r="J15" s="60">
        <f>(J13+J12)*J6</f>
        <v>0</v>
      </c>
      <c r="K15" s="60">
        <f>(K13+K12)*K6</f>
        <v>0</v>
      </c>
      <c r="L15" s="60">
        <f>L13</f>
        <v>0</v>
      </c>
      <c r="M15" s="65"/>
    </row>
    <row r="16" spans="1:13" s="64" customFormat="1" ht="20" customHeight="1" x14ac:dyDescent="0.35">
      <c r="A16" s="63"/>
      <c r="B16" s="11"/>
      <c r="C16" s="11"/>
      <c r="D16" s="21"/>
      <c r="E16" s="11"/>
      <c r="F16" s="11"/>
      <c r="G16" s="11"/>
      <c r="H16" s="12"/>
      <c r="I16" s="12"/>
      <c r="J16" s="12"/>
      <c r="K16" s="12"/>
      <c r="L16" s="12"/>
      <c r="M16" s="66"/>
    </row>
    <row r="17" spans="1:13" s="64" customFormat="1" ht="20" customHeight="1" x14ac:dyDescent="0.35">
      <c r="A17" s="63"/>
      <c r="B17" s="20" t="s">
        <v>27</v>
      </c>
      <c r="C17" s="11"/>
      <c r="D17" s="21"/>
      <c r="E17" s="11"/>
      <c r="F17" s="52" t="s">
        <v>38</v>
      </c>
      <c r="G17" s="51"/>
      <c r="I17" s="20" t="s">
        <v>32</v>
      </c>
      <c r="J17" s="11"/>
      <c r="M17" s="12"/>
    </row>
    <row r="18" spans="1:13" s="64" customFormat="1" ht="20" customHeight="1" x14ac:dyDescent="0.35">
      <c r="A18" s="63"/>
      <c r="B18" s="40" t="s">
        <v>28</v>
      </c>
      <c r="C18" s="43" t="str">
        <f>IFERROR((K12*(1+C6))/(C5-C6),"0")</f>
        <v>0</v>
      </c>
      <c r="D18" s="21"/>
      <c r="E18" s="11"/>
      <c r="F18" s="53" t="s">
        <v>39</v>
      </c>
      <c r="G18" s="54">
        <f>C11*C10</f>
        <v>0</v>
      </c>
      <c r="I18" s="68" t="s">
        <v>33</v>
      </c>
      <c r="J18" s="71" t="str">
        <f>IFERROR(XNPV(C5,F14:L14,F4:L4),"")</f>
        <v/>
      </c>
      <c r="M18" s="12"/>
    </row>
    <row r="19" spans="1:13" s="64" customFormat="1" ht="20" customHeight="1" thickBot="1" x14ac:dyDescent="0.4">
      <c r="A19" s="63"/>
      <c r="B19" s="41" t="s">
        <v>29</v>
      </c>
      <c r="C19" s="44">
        <f>C7*(K7+K9)</f>
        <v>0</v>
      </c>
      <c r="D19" s="21"/>
      <c r="E19" s="11"/>
      <c r="F19" s="40" t="s">
        <v>40</v>
      </c>
      <c r="G19" s="43">
        <f>C12</f>
        <v>0</v>
      </c>
      <c r="I19" s="68" t="s">
        <v>34</v>
      </c>
      <c r="J19" s="71">
        <f>+C13</f>
        <v>0</v>
      </c>
      <c r="M19" s="12"/>
    </row>
    <row r="20" spans="1:13" s="64" customFormat="1" ht="20" customHeight="1" thickBot="1" x14ac:dyDescent="0.4">
      <c r="A20" s="63"/>
      <c r="B20" s="42" t="s">
        <v>30</v>
      </c>
      <c r="C20" s="45">
        <f>AVERAGE(C18:C19)</f>
        <v>0</v>
      </c>
      <c r="D20" s="21"/>
      <c r="E20" s="11"/>
      <c r="F20" s="41" t="s">
        <v>41</v>
      </c>
      <c r="G20" s="44">
        <f>+C13</f>
        <v>0</v>
      </c>
      <c r="I20" s="69" t="s">
        <v>35</v>
      </c>
      <c r="J20" s="72">
        <f>+C12</f>
        <v>0</v>
      </c>
      <c r="M20" s="12"/>
    </row>
    <row r="21" spans="1:13" s="64" customFormat="1" ht="20" customHeight="1" thickBot="1" x14ac:dyDescent="0.4">
      <c r="A21" s="63"/>
      <c r="B21" s="11"/>
      <c r="C21" s="11"/>
      <c r="D21" s="21"/>
      <c r="E21" s="11"/>
      <c r="F21" s="42" t="s">
        <v>33</v>
      </c>
      <c r="G21" s="45">
        <f>G18+G19-G20</f>
        <v>0</v>
      </c>
      <c r="I21" s="47" t="s">
        <v>36</v>
      </c>
      <c r="J21" s="48" t="str">
        <f>IFERROR(J18+J19-J20,"")</f>
        <v/>
      </c>
      <c r="M21" s="12"/>
    </row>
    <row r="22" spans="1:13" s="64" customFormat="1" ht="11" customHeight="1" x14ac:dyDescent="0.35">
      <c r="A22" s="63"/>
      <c r="B22" s="11"/>
      <c r="C22" s="11"/>
      <c r="D22" s="67"/>
      <c r="E22" s="11"/>
      <c r="F22" s="12"/>
      <c r="G22" s="55"/>
      <c r="I22" s="11"/>
      <c r="J22" s="46"/>
      <c r="M22" s="12"/>
    </row>
    <row r="23" spans="1:13" s="64" customFormat="1" ht="35" customHeight="1" thickBot="1" x14ac:dyDescent="0.4">
      <c r="A23" s="63"/>
      <c r="B23" s="11"/>
      <c r="C23" s="11"/>
      <c r="D23" s="67"/>
      <c r="E23" s="11"/>
      <c r="F23" s="49" t="s">
        <v>37</v>
      </c>
      <c r="G23" s="50">
        <f>C10</f>
        <v>0</v>
      </c>
      <c r="I23" s="70" t="s">
        <v>37</v>
      </c>
      <c r="J23" s="73" t="str">
        <f>IFERROR(J21/C11,"")</f>
        <v/>
      </c>
      <c r="M23" s="12"/>
    </row>
    <row r="24" spans="1:13" s="64" customFormat="1" ht="20" customHeight="1" x14ac:dyDescent="0.35">
      <c r="A24" s="63"/>
      <c r="B24" s="20" t="s">
        <v>45</v>
      </c>
      <c r="C24" s="11"/>
      <c r="D24" s="67"/>
      <c r="E24" s="11"/>
      <c r="F24" s="11"/>
      <c r="G24" s="11"/>
      <c r="H24" s="12"/>
      <c r="I24" s="12"/>
      <c r="J24" s="12"/>
      <c r="K24" s="12"/>
      <c r="L24" s="12"/>
      <c r="M24" s="65"/>
    </row>
    <row r="25" spans="1:13" s="64" customFormat="1" ht="20" customHeight="1" x14ac:dyDescent="0.35">
      <c r="A25" s="63"/>
      <c r="B25" s="57" t="s">
        <v>38</v>
      </c>
      <c r="C25" s="58">
        <f>G23</f>
        <v>0</v>
      </c>
      <c r="D25" s="67"/>
      <c r="E25" s="11"/>
      <c r="F25" s="11"/>
      <c r="G25" s="11"/>
      <c r="H25" s="12"/>
      <c r="I25" s="12"/>
      <c r="J25" s="12"/>
      <c r="K25" s="12"/>
      <c r="L25" s="12"/>
      <c r="M25" s="65"/>
    </row>
    <row r="26" spans="1:13" s="64" customFormat="1" ht="20" customHeight="1" x14ac:dyDescent="0.35">
      <c r="A26" s="63"/>
      <c r="B26" s="57" t="s">
        <v>46</v>
      </c>
      <c r="C26" s="58" t="str">
        <f>IFERROR(J23-G23,"")</f>
        <v/>
      </c>
      <c r="D26" s="67"/>
      <c r="E26" s="11"/>
      <c r="F26" s="11"/>
      <c r="G26" s="11"/>
      <c r="H26" s="12"/>
      <c r="I26" s="12"/>
      <c r="J26" s="12"/>
      <c r="K26" s="12"/>
      <c r="L26" s="12"/>
      <c r="M26" s="65"/>
    </row>
    <row r="27" spans="1:13" s="64" customFormat="1" ht="20" customHeight="1" x14ac:dyDescent="0.35">
      <c r="A27" s="63"/>
      <c r="B27" s="57" t="s">
        <v>32</v>
      </c>
      <c r="C27" s="58">
        <f>SUM(C25:C26)</f>
        <v>0</v>
      </c>
      <c r="D27" s="67"/>
      <c r="E27" s="11"/>
      <c r="F27" s="11"/>
      <c r="G27" s="11"/>
      <c r="H27" s="12"/>
      <c r="I27" s="12"/>
      <c r="J27" s="12"/>
      <c r="K27" s="12"/>
      <c r="L27" s="12"/>
      <c r="M27" s="65"/>
    </row>
    <row r="28" spans="1:13" s="64" customFormat="1" ht="20" customHeight="1" x14ac:dyDescent="0.35">
      <c r="A28" s="63"/>
      <c r="B28" s="11"/>
      <c r="C28" s="11"/>
      <c r="E28" s="11"/>
      <c r="F28" s="11"/>
      <c r="G28" s="11"/>
      <c r="H28" s="12"/>
      <c r="I28" s="12"/>
      <c r="J28" s="12"/>
      <c r="K28" s="12"/>
      <c r="L28" s="12"/>
    </row>
    <row r="29" spans="1:13" s="64" customFormat="1" ht="20" customHeight="1" x14ac:dyDescent="0.35">
      <c r="A29" s="63"/>
      <c r="B29" s="20" t="s">
        <v>42</v>
      </c>
      <c r="C29" s="11"/>
      <c r="D29" s="67"/>
      <c r="E29" s="11"/>
      <c r="F29" s="11"/>
      <c r="G29" s="11"/>
      <c r="H29" s="12"/>
      <c r="I29" s="12"/>
      <c r="J29" s="12"/>
      <c r="K29" s="12"/>
      <c r="L29" s="12"/>
      <c r="M29" s="66"/>
    </row>
    <row r="30" spans="1:13" s="64" customFormat="1" ht="20" customHeight="1" x14ac:dyDescent="0.35">
      <c r="A30" s="63"/>
      <c r="B30" s="40" t="s">
        <v>43</v>
      </c>
      <c r="C30" s="56" t="str">
        <f>IFERROR(J23/G23-1,"")</f>
        <v/>
      </c>
      <c r="D30" s="67"/>
      <c r="E30" s="11"/>
      <c r="F30" s="11"/>
      <c r="G30" s="11"/>
      <c r="H30" s="12"/>
      <c r="I30" s="12"/>
      <c r="J30" s="12"/>
      <c r="K30" s="12"/>
      <c r="L30" s="12"/>
      <c r="M30" s="65"/>
    </row>
    <row r="31" spans="1:13" s="64" customFormat="1" ht="20" customHeight="1" x14ac:dyDescent="0.35">
      <c r="A31" s="63"/>
      <c r="B31" s="40" t="s">
        <v>44</v>
      </c>
      <c r="C31" s="56" t="str">
        <f>IFERROR(XIRR(F15:L15,F4:L4),"")</f>
        <v/>
      </c>
      <c r="D31" s="67"/>
      <c r="E31" s="11"/>
      <c r="F31" s="11"/>
      <c r="G31" s="11"/>
      <c r="H31" s="12"/>
      <c r="I31" s="12"/>
      <c r="J31" s="12"/>
      <c r="K31" s="12"/>
      <c r="L31" s="12"/>
      <c r="M31" s="65"/>
    </row>
    <row r="32" spans="1:13" x14ac:dyDescent="0.35">
      <c r="B32" s="2"/>
      <c r="C32" s="2"/>
      <c r="D32" s="2"/>
      <c r="E32" s="2"/>
      <c r="F32" s="2"/>
      <c r="G32" s="2"/>
    </row>
    <row r="33" spans="2:7" x14ac:dyDescent="0.35">
      <c r="B33" s="2"/>
      <c r="C33" s="2"/>
      <c r="D33" s="2"/>
      <c r="E33" s="2"/>
      <c r="F33" s="2"/>
      <c r="G33" s="2"/>
    </row>
    <row r="34" spans="2:7" x14ac:dyDescent="0.35">
      <c r="B34" s="2"/>
      <c r="C34" s="2"/>
      <c r="D34" s="2"/>
      <c r="E34" s="2"/>
      <c r="F34" s="2"/>
      <c r="G34" s="2"/>
    </row>
    <row r="35" spans="2:7" x14ac:dyDescent="0.35">
      <c r="B35" s="2"/>
      <c r="C35" s="2"/>
      <c r="D35" s="2"/>
      <c r="E35" s="2"/>
      <c r="F35" s="2"/>
      <c r="G35" s="2"/>
    </row>
    <row r="36" spans="2:7" x14ac:dyDescent="0.35">
      <c r="B36" s="2"/>
      <c r="C36" s="2"/>
      <c r="D36" s="2"/>
      <c r="E36" s="2"/>
      <c r="F36" s="2"/>
      <c r="G36" s="2"/>
    </row>
    <row r="37" spans="2:7" x14ac:dyDescent="0.35">
      <c r="B37" s="2"/>
      <c r="C37" s="2"/>
      <c r="D37" s="2"/>
      <c r="E37" s="2"/>
      <c r="F37" s="2"/>
      <c r="G37" s="2"/>
    </row>
    <row r="38" spans="2:7" x14ac:dyDescent="0.35">
      <c r="B38" s="2"/>
      <c r="C38" s="2"/>
      <c r="D38" s="2"/>
      <c r="E38" s="2"/>
      <c r="F38" s="2"/>
      <c r="G38" s="2"/>
    </row>
    <row r="39" spans="2:7" x14ac:dyDescent="0.35">
      <c r="B39" s="2"/>
      <c r="C39" s="2"/>
      <c r="D39" s="2"/>
      <c r="E39" s="2"/>
      <c r="F39" s="2"/>
      <c r="G39" s="2"/>
    </row>
  </sheetData>
  <pageMargins left="0.3" right="0.3" top="0.3" bottom="0.3" header="0" footer="0"/>
  <pageSetup scale="64"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6" customWidth="1"/>
    <col min="2" max="2" width="88.36328125" style="6" customWidth="1"/>
    <col min="3" max="16384" width="10.81640625" style="6"/>
  </cols>
  <sheetData>
    <row r="1" spans="2:2" ht="20" customHeight="1" x14ac:dyDescent="0.35"/>
    <row r="2" spans="2:2" ht="105" customHeight="1" x14ac:dyDescent="0.35">
      <c r="B2" s="7"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Sample DCF - EXAMPLE</vt:lpstr>
      <vt:lpstr>DCF Template - BLANK</vt:lpstr>
      <vt:lpstr>- Disclaimer -</vt:lpstr>
      <vt:lpstr>'DCF Template - BLANK'!Область_печати</vt:lpstr>
      <vt:lpstr>'Sample DCF - EXAMPLE'!Область_печати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2020-06-28T17:25:17Z</cp:lastPrinted>
  <dcterms:created xsi:type="dcterms:W3CDTF">2017-03-12T00:10:35Z</dcterms:created>
  <dcterms:modified xsi:type="dcterms:W3CDTF">2020-07-07T18:47:07Z</dcterms:modified>
</cp:coreProperties>
</file>