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B9927F53-DF38-4711-ACA2-D6D7C28BFCAB}" xr6:coauthVersionLast="45" xr6:coauthVersionMax="45" xr10:uidLastSave="{00000000-0000-0000-0000-000000000000}"/>
  <bookViews>
    <workbookView xWindow="1100" yWindow="1100" windowWidth="25580" windowHeight="15380" xr2:uid="{00000000-000D-0000-FFFF-FFFF00000000}"/>
  </bookViews>
  <sheets>
    <sheet name="DCF Analysis - EXAMPLE" sheetId="3" r:id="rId1"/>
    <sheet name="DCF Analysis - BLANK" sheetId="5" r:id="rId2"/>
    <sheet name="- Disclaimer -" sheetId="2" r:id="rId3"/>
  </sheets>
  <externalReferences>
    <externalReference r:id="rId4"/>
    <externalReference r:id="rId5"/>
  </externalReferences>
  <definedNames>
    <definedName name="Type" localSheetId="2">'[1]Maintenance Work Order'!#REF!</definedName>
    <definedName name="Type">'[2]Risk Assessment &amp; Control'!#REF!</definedName>
    <definedName name="_xlnm.Print_Area" localSheetId="1">'DCF Analysis - BLANK'!$B$1:$K$55</definedName>
    <definedName name="_xlnm.Print_Area" localSheetId="0">'DCF Analysis - EXAMPLE'!$B$2:$K$56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55" i="5" l="1"/>
  <c r="B54" i="5"/>
  <c r="H50" i="5"/>
  <c r="C50" i="5"/>
  <c r="J49" i="5"/>
  <c r="F49" i="5"/>
  <c r="E49" i="5"/>
  <c r="D49" i="5"/>
  <c r="H43" i="5"/>
  <c r="C43" i="5"/>
  <c r="K42" i="5"/>
  <c r="K49" i="5" s="1"/>
  <c r="J42" i="5"/>
  <c r="I42" i="5"/>
  <c r="I49" i="5" s="1"/>
  <c r="H36" i="5"/>
  <c r="C36" i="5"/>
  <c r="F35" i="5"/>
  <c r="E35" i="5"/>
  <c r="D35" i="5"/>
  <c r="H29" i="5"/>
  <c r="C29" i="5"/>
  <c r="K28" i="5"/>
  <c r="K35" i="5" s="1"/>
  <c r="J28" i="5"/>
  <c r="J35" i="5" s="1"/>
  <c r="I28" i="5"/>
  <c r="I35" i="5" s="1"/>
  <c r="H17" i="5"/>
  <c r="H18" i="5" s="1"/>
  <c r="G17" i="5"/>
  <c r="G18" i="5" s="1"/>
  <c r="F17" i="5"/>
  <c r="E17" i="5"/>
  <c r="E18" i="5" s="1"/>
  <c r="D17" i="5"/>
  <c r="D18" i="5" s="1"/>
  <c r="C17" i="5"/>
  <c r="C18" i="5" s="1"/>
  <c r="I15" i="5"/>
  <c r="C14" i="5"/>
  <c r="D14" i="5" s="1"/>
  <c r="E14" i="5" s="1"/>
  <c r="F14" i="5" s="1"/>
  <c r="G14" i="5" s="1"/>
  <c r="H14" i="5" s="1"/>
  <c r="C10" i="5"/>
  <c r="H44" i="5" s="1"/>
  <c r="I16" i="3"/>
  <c r="H51" i="3"/>
  <c r="C51" i="3"/>
  <c r="F50" i="3"/>
  <c r="E50" i="3"/>
  <c r="D50" i="3"/>
  <c r="H44" i="3"/>
  <c r="C44" i="3"/>
  <c r="K43" i="3"/>
  <c r="K50" i="3" s="1"/>
  <c r="J43" i="3"/>
  <c r="J50" i="3" s="1"/>
  <c r="I43" i="3"/>
  <c r="I50" i="3" s="1"/>
  <c r="H37" i="3"/>
  <c r="C37" i="3"/>
  <c r="F36" i="3"/>
  <c r="E36" i="3"/>
  <c r="D36" i="3"/>
  <c r="H30" i="3"/>
  <c r="C30" i="3"/>
  <c r="K29" i="3"/>
  <c r="K36" i="3" s="1"/>
  <c r="J29" i="3"/>
  <c r="J36" i="3" s="1"/>
  <c r="I29" i="3"/>
  <c r="I36" i="3" s="1"/>
  <c r="H18" i="3"/>
  <c r="H19" i="3" s="1"/>
  <c r="H20" i="3" s="1"/>
  <c r="G18" i="3"/>
  <c r="F18" i="3"/>
  <c r="E18" i="3"/>
  <c r="E19" i="3" s="1"/>
  <c r="D18" i="3"/>
  <c r="D19" i="3" s="1"/>
  <c r="D20" i="3" s="1"/>
  <c r="D25" i="3" s="1"/>
  <c r="C18" i="3"/>
  <c r="C15" i="3"/>
  <c r="D15" i="3" s="1"/>
  <c r="E15" i="3" s="1"/>
  <c r="F15" i="3" s="1"/>
  <c r="G15" i="3" s="1"/>
  <c r="H15" i="3" s="1"/>
  <c r="C11" i="3"/>
  <c r="B56" i="3"/>
  <c r="B55" i="3"/>
  <c r="I20" i="3" l="1"/>
  <c r="I18" i="3"/>
  <c r="H19" i="5"/>
  <c r="H24" i="5" s="1"/>
  <c r="F50" i="5" s="1"/>
  <c r="E19" i="5"/>
  <c r="E24" i="5" s="1"/>
  <c r="D19" i="5"/>
  <c r="D24" i="5" s="1"/>
  <c r="D50" i="5"/>
  <c r="C11" i="5"/>
  <c r="F18" i="5"/>
  <c r="F19" i="5"/>
  <c r="F24" i="5" s="1"/>
  <c r="H30" i="5"/>
  <c r="C30" i="5"/>
  <c r="H51" i="5"/>
  <c r="C51" i="5"/>
  <c r="F51" i="5" s="1"/>
  <c r="H37" i="5"/>
  <c r="C37" i="5"/>
  <c r="F36" i="5"/>
  <c r="C44" i="5"/>
  <c r="C19" i="5"/>
  <c r="C24" i="5" s="1"/>
  <c r="G19" i="5"/>
  <c r="G24" i="5" s="1"/>
  <c r="I19" i="5"/>
  <c r="E50" i="5"/>
  <c r="I17" i="5"/>
  <c r="F19" i="3"/>
  <c r="F20" i="3" s="1"/>
  <c r="F25" i="3" s="1"/>
  <c r="H25" i="3"/>
  <c r="C19" i="3"/>
  <c r="C20" i="3" s="1"/>
  <c r="C25" i="3" s="1"/>
  <c r="G19" i="3"/>
  <c r="G20" i="3" s="1"/>
  <c r="G25" i="3" s="1"/>
  <c r="E20" i="3"/>
  <c r="E25" i="3" s="1"/>
  <c r="C31" i="3"/>
  <c r="H31" i="3"/>
  <c r="C38" i="3"/>
  <c r="H38" i="3"/>
  <c r="C45" i="3"/>
  <c r="H45" i="3"/>
  <c r="C52" i="3"/>
  <c r="H52" i="3"/>
  <c r="C12" i="3"/>
  <c r="D52" i="3" l="1"/>
  <c r="F45" i="3"/>
  <c r="K45" i="3" s="1"/>
  <c r="K52" i="3" s="1"/>
  <c r="E44" i="3"/>
  <c r="J44" i="3" s="1"/>
  <c r="J51" i="3" s="1"/>
  <c r="E38" i="3"/>
  <c r="F37" i="3"/>
  <c r="E37" i="3"/>
  <c r="F52" i="3"/>
  <c r="D38" i="3"/>
  <c r="D37" i="3"/>
  <c r="F51" i="3"/>
  <c r="E45" i="3"/>
  <c r="J45" i="3" s="1"/>
  <c r="J52" i="3" s="1"/>
  <c r="D44" i="3"/>
  <c r="I44" i="3" s="1"/>
  <c r="I51" i="3" s="1"/>
  <c r="F38" i="3"/>
  <c r="I25" i="3"/>
  <c r="F53" i="3"/>
  <c r="E52" i="3"/>
  <c r="D51" i="3"/>
  <c r="F44" i="3"/>
  <c r="K44" i="3" s="1"/>
  <c r="K51" i="3" s="1"/>
  <c r="D46" i="3"/>
  <c r="I46" i="3" s="1"/>
  <c r="I53" i="3" s="1"/>
  <c r="E51" i="3"/>
  <c r="D45" i="3"/>
  <c r="I45" i="3" s="1"/>
  <c r="I52" i="3" s="1"/>
  <c r="F39" i="3"/>
  <c r="D36" i="5"/>
  <c r="I24" i="5"/>
  <c r="E36" i="5"/>
  <c r="F30" i="5"/>
  <c r="K30" i="5" s="1"/>
  <c r="K37" i="5" s="1"/>
  <c r="E51" i="5"/>
  <c r="E30" i="5"/>
  <c r="J30" i="5" s="1"/>
  <c r="J37" i="5" s="1"/>
  <c r="E43" i="5"/>
  <c r="J43" i="5" s="1"/>
  <c r="J50" i="5" s="1"/>
  <c r="D43" i="5"/>
  <c r="I43" i="5" s="1"/>
  <c r="I50" i="5" s="1"/>
  <c r="F43" i="5"/>
  <c r="K43" i="5" s="1"/>
  <c r="K50" i="5" s="1"/>
  <c r="D30" i="5"/>
  <c r="I30" i="5" s="1"/>
  <c r="I37" i="5" s="1"/>
  <c r="H31" i="5"/>
  <c r="C31" i="5"/>
  <c r="H52" i="5"/>
  <c r="C52" i="5"/>
  <c r="F31" i="5"/>
  <c r="K31" i="5" s="1"/>
  <c r="K38" i="5" s="1"/>
  <c r="H38" i="5"/>
  <c r="C38" i="5"/>
  <c r="E31" i="5"/>
  <c r="J31" i="5" s="1"/>
  <c r="J38" i="5" s="1"/>
  <c r="C45" i="5"/>
  <c r="D31" i="5"/>
  <c r="I31" i="5" s="1"/>
  <c r="I38" i="5" s="1"/>
  <c r="H45" i="5"/>
  <c r="D29" i="5"/>
  <c r="I29" i="5" s="1"/>
  <c r="I36" i="5" s="1"/>
  <c r="D51" i="5"/>
  <c r="D37" i="5"/>
  <c r="F37" i="5"/>
  <c r="E29" i="5"/>
  <c r="J29" i="5" s="1"/>
  <c r="J36" i="5" s="1"/>
  <c r="F29" i="5"/>
  <c r="K29" i="5" s="1"/>
  <c r="K36" i="5" s="1"/>
  <c r="F44" i="5"/>
  <c r="K44" i="5" s="1"/>
  <c r="K51" i="5" s="1"/>
  <c r="E44" i="5"/>
  <c r="J44" i="5" s="1"/>
  <c r="J51" i="5" s="1"/>
  <c r="D44" i="5"/>
  <c r="I44" i="5" s="1"/>
  <c r="I51" i="5" s="1"/>
  <c r="E37" i="5"/>
  <c r="E32" i="3"/>
  <c r="J32" i="3" s="1"/>
  <c r="J39" i="3" s="1"/>
  <c r="D32" i="3"/>
  <c r="I32" i="3" s="1"/>
  <c r="I39" i="3" s="1"/>
  <c r="H53" i="3"/>
  <c r="C53" i="3"/>
  <c r="E53" i="3" s="1"/>
  <c r="H46" i="3"/>
  <c r="C46" i="3"/>
  <c r="E46" i="3" s="1"/>
  <c r="J46" i="3" s="1"/>
  <c r="J53" i="3" s="1"/>
  <c r="H39" i="3"/>
  <c r="C39" i="3"/>
  <c r="E39" i="3" s="1"/>
  <c r="H32" i="3"/>
  <c r="C32" i="3"/>
  <c r="F32" i="3"/>
  <c r="K32" i="3" s="1"/>
  <c r="K39" i="3" s="1"/>
  <c r="E31" i="3"/>
  <c r="J31" i="3" s="1"/>
  <c r="J38" i="3" s="1"/>
  <c r="E30" i="3"/>
  <c r="J30" i="3" s="1"/>
  <c r="J37" i="3" s="1"/>
  <c r="D30" i="3"/>
  <c r="I30" i="3" s="1"/>
  <c r="I37" i="3" s="1"/>
  <c r="F31" i="3"/>
  <c r="K31" i="3" s="1"/>
  <c r="K38" i="3" s="1"/>
  <c r="F30" i="3"/>
  <c r="K30" i="3" s="1"/>
  <c r="K37" i="3" s="1"/>
  <c r="D31" i="3"/>
  <c r="I31" i="3" s="1"/>
  <c r="I38" i="3" s="1"/>
  <c r="F46" i="3" l="1"/>
  <c r="K46" i="3" s="1"/>
  <c r="K53" i="3" s="1"/>
  <c r="D39" i="3"/>
  <c r="D53" i="3"/>
  <c r="D38" i="5"/>
  <c r="F38" i="5"/>
  <c r="E38" i="5"/>
  <c r="F45" i="5"/>
  <c r="K45" i="5" s="1"/>
  <c r="K52" i="5" s="1"/>
  <c r="E45" i="5"/>
  <c r="J45" i="5" s="1"/>
  <c r="J52" i="5" s="1"/>
  <c r="D45" i="5"/>
  <c r="I45" i="5" s="1"/>
  <c r="I52" i="5" s="1"/>
  <c r="E52" i="5"/>
  <c r="D52" i="5"/>
  <c r="F52" i="5"/>
</calcChain>
</file>

<file path=xl/sharedStrings.xml><?xml version="1.0" encoding="utf-8"?>
<sst xmlns="http://schemas.openxmlformats.org/spreadsheetml/2006/main" count="130" uniqueCount="34">
  <si>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</si>
  <si>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</si>
  <si>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to complete non-shaded cells only.</t>
  </si>
  <si>
    <t>EXAMPLE</t>
  </si>
  <si>
    <t>CAGR</t>
  </si>
  <si>
    <t>EBIT</t>
  </si>
  <si>
    <t>EBITA</t>
  </si>
  <si>
    <t>Tax Rate</t>
  </si>
  <si>
    <t>Net Debt</t>
  </si>
  <si>
    <t>Shares</t>
  </si>
  <si>
    <t>Discount</t>
  </si>
  <si>
    <t>Rate</t>
  </si>
  <si>
    <t>(WACC)</t>
  </si>
  <si>
    <t>ASSUMPTIONS</t>
  </si>
  <si>
    <t>TRANSACTION DATE</t>
  </si>
  <si>
    <t>FISCAL YEAR END</t>
  </si>
  <si>
    <t>DISCOUNTED CASH FLOW ANALYSIS TEMPLATE</t>
  </si>
  <si>
    <t>UNLEVERED FREE CASH FLOW CALCULATION</t>
  </si>
  <si>
    <t>PLUS: Non-deductible Goodwill Amort.</t>
  </si>
  <si>
    <t>LESS: Provision for Taxes</t>
  </si>
  <si>
    <t>LESS: Capital Expenditures</t>
  </si>
  <si>
    <t>LESS: Increase in Net Working Capital</t>
  </si>
  <si>
    <t>UNLEVERED FREE CASH FLOW</t>
  </si>
  <si>
    <t>UNLEVERED NET INCOME</t>
  </si>
  <si>
    <t>EBITDA MULTIPLE METHOD</t>
  </si>
  <si>
    <t>TERMINAL EBITDA MULTIPLE</t>
  </si>
  <si>
    <t>TERMINAL PERPETUITY GROWTH RATE</t>
  </si>
  <si>
    <t>TOTAL ENTERPRISE VALUE</t>
  </si>
  <si>
    <t>TOTAL EQUITY VALUE</t>
  </si>
  <si>
    <t>IMPLIED PERPETUITY GROWTH RATE</t>
  </si>
  <si>
    <t>IMPLIED TERMINAL EBITDA MULTIPLE</t>
  </si>
  <si>
    <t>TOTAL PRICE PER SHARE</t>
  </si>
  <si>
    <t>PERPETUITY GROWTH METHOD</t>
  </si>
  <si>
    <r>
      <t>PLUS: D&amp;A</t>
    </r>
    <r>
      <rPr>
        <sz val="8"/>
        <color rgb="FF000000"/>
        <rFont val="Century Gothic"/>
        <family val="1"/>
      </rPr>
      <t xml:space="preserve"> (excl. non-deductible GW amort.)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</si>
</sst>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3" formatCode="_(* #,##0.00_);_(* \(#,##0.00\);_(* &quot;-&quot;??_);_(@_)"/>
    <numFmt numFmtId="164" formatCode="0\A"/>
    <numFmt numFmtId="165" formatCode="0\P"/>
    <numFmt numFmtId="166" formatCode="0\E"/>
    <numFmt numFmtId="167" formatCode="&quot;$&quot;#,##0.0_);\(&quot;$&quot;#,##0.0\)"/>
    <numFmt numFmtId="168" formatCode="0.0%_);\(0.0%\);0.0%_);@_)"/>
    <numFmt numFmtId="169" formatCode="&quot;$&quot;#,##0.0_);\(&quot;$&quot;#,##0.0\);&quot;$&quot;#,##0.0_);@_)"/>
    <numFmt numFmtId="170" formatCode="#,##0.0_);\(#,##0.0\);#,##0.0_);@_)"/>
    <numFmt numFmtId="171" formatCode="#,##0.000_);\(#,##0.000\);#,##0.000_);@_)"/>
    <numFmt numFmtId="172" formatCode="0.0\x_);\(0.0\x\);0.0\x_);@_)"/>
    <numFmt numFmtId="173" formatCode="#,##0.0_);\(#,##0.0\)"/>
    <numFmt numFmtId="174" formatCode="&quot;$&quot;#,##0.00_);\(&quot;$&quot;#,##0.00\);&quot;$&quot;#,##0.00_);@_)"/>
    <numFmt numFmtId="175" formatCode="_-* #,##0.00_-;\-* #,##0.00_-;_-* &quot;-&quot;??_-;_-@_-"/>
    <numFmt numFmtId="176" formatCode="_-* #,##0_-;\(#,##0\)_-;_-* &quot;-&quot;_-;_-@_-"/>
    <numFmt numFmtId="177" formatCode="mm/dd/yy;@"/>
  </numFmts>
  <fonts count="2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indexed="8"/>
      <name val="Calibri"/>
      <family val="2"/>
      <scheme val="minor"/>
    </font>
    <font>
      <b/>
      <sz val="10"/>
      <name val="Arial"/>
      <family val="2"/>
    </font>
    <font>
      <sz val="10"/>
      <name val="Arial"/>
      <family val="2"/>
    </font>
    <font>
      <sz val="10"/>
      <color indexed="8"/>
      <name val="Arial"/>
      <family val="2"/>
    </font>
    <font>
      <i/>
      <sz val="10"/>
      <color indexed="8"/>
      <name val="Arial"/>
      <family val="2"/>
    </font>
    <font>
      <b/>
      <sz val="10"/>
      <color indexed="8"/>
      <name val="Arial"/>
      <family val="2"/>
    </font>
    <font>
      <sz val="10"/>
      <color indexed="8"/>
      <name val="Century Gothic"/>
      <family val="1"/>
    </font>
    <font>
      <sz val="12"/>
      <color theme="1"/>
      <name val="Century Gothic"/>
      <family val="1"/>
    </font>
    <font>
      <sz val="10"/>
      <name val="Century Gothic"/>
      <family val="1"/>
    </font>
    <font>
      <sz val="14"/>
      <color indexed="8"/>
      <name val="Century Gothic"/>
      <family val="1"/>
    </font>
    <font>
      <b/>
      <sz val="10"/>
      <name val="Century Gothic"/>
      <family val="1"/>
    </font>
    <font>
      <sz val="14"/>
      <name val="Century Gothic"/>
      <family val="1"/>
    </font>
    <font>
      <b/>
      <sz val="10"/>
      <color indexed="8"/>
      <name val="Century Gothic"/>
      <family val="1"/>
    </font>
    <font>
      <sz val="16"/>
      <color theme="0" tint="-0.499984740745262"/>
      <name val="Century Gothic"/>
      <family val="1"/>
    </font>
    <font>
      <sz val="9"/>
      <color indexed="8"/>
      <name val="Century Gothic"/>
      <family val="1"/>
    </font>
    <font>
      <sz val="8"/>
      <name val="Century Gothic"/>
      <family val="1"/>
    </font>
    <font>
      <i/>
      <sz val="11"/>
      <name val="Century Gothic"/>
      <family val="1"/>
    </font>
    <font>
      <i/>
      <sz val="14"/>
      <color rgb="FF000000"/>
      <name val="Century Gothic"/>
      <family val="1"/>
    </font>
    <font>
      <sz val="8"/>
      <color rgb="FF000000"/>
      <name val="Century Gothic"/>
      <family val="1"/>
    </font>
  </fonts>
  <fills count="9">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2" borderId="0"/>
    <xf numFmtId="43" fontId="10" fillId="0" borderId="0" applyFont="0" applyFill="0" applyBorder="0" applyAlignment="0" applyProtection="0"/>
    <xf numFmtId="175" fontId="2" fillId="2" borderId="0" applyFont="0" applyFill="0" applyBorder="0" applyAlignment="0" applyProtection="0"/>
  </cellStyleXfs>
  <cellXfs count="98">
    <xf numFmtId="0" fontId="0" fillId="0" borderId="0" xfId="0"/>
    <xf numFmtId="0" fontId="0" fillId="0" borderId="0" xfId="0"/>
    <xf numFmtId="0" fontId="0" fillId="0" borderId="0" xfId="0" applyFill="1"/>
    <xf numFmtId="0" fontId="3"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5" fillId="0" borderId="0" xfId="0" applyFont="1" applyFill="1" applyBorder="1" applyAlignment="1">
      <alignment horizontal="left" vertical="center" wrapText="1" indent="1"/>
    </xf>
    <xf numFmtId="168" fontId="14" fillId="0" borderId="0" xfId="0" applyNumberFormat="1" applyFont="1"/>
    <xf numFmtId="168" fontId="12" fillId="0" borderId="0" xfId="0" applyNumberFormat="1" applyFont="1"/>
    <xf numFmtId="0" fontId="11" fillId="0" borderId="0" xfId="0" applyFont="1"/>
    <xf numFmtId="169" fontId="15" fillId="0" borderId="0" xfId="0" applyNumberFormat="1" applyFont="1"/>
    <xf numFmtId="168" fontId="13" fillId="0" borderId="0" xfId="0" applyNumberFormat="1" applyFont="1"/>
    <xf numFmtId="176" fontId="6" fillId="2" borderId="0" xfId="4" applyNumberFormat="1" applyFont="1" applyAlignment="1" applyProtection="1">
      <protection locked="0"/>
    </xf>
    <xf numFmtId="0" fontId="16" fillId="2" borderId="0" xfId="0" applyFont="1" applyFill="1" applyAlignment="1">
      <alignment vertical="center"/>
    </xf>
    <xf numFmtId="176" fontId="6" fillId="2" borderId="0" xfId="4" applyNumberFormat="1" applyFont="1" applyAlignment="1" applyProtection="1">
      <alignment vertical="center"/>
      <protection locked="0"/>
    </xf>
    <xf numFmtId="176" fontId="6" fillId="2" borderId="0" xfId="4" applyNumberFormat="1" applyFont="1" applyAlignment="1" applyProtection="1">
      <alignment vertical="center" wrapText="1"/>
      <protection locked="0"/>
    </xf>
    <xf numFmtId="176" fontId="17" fillId="2" borderId="0" xfId="4" applyNumberFormat="1" applyFont="1" applyAlignment="1" applyProtection="1">
      <protection locked="0"/>
    </xf>
    <xf numFmtId="177" fontId="16" fillId="2" borderId="2" xfId="0" applyNumberFormat="1" applyFont="1" applyFill="1" applyBorder="1" applyAlignment="1">
      <alignment horizontal="center" vertical="center"/>
    </xf>
    <xf numFmtId="168" fontId="6" fillId="0" borderId="2" xfId="0" applyNumberFormat="1" applyFont="1" applyBorder="1" applyAlignment="1">
      <alignment horizontal="center" vertical="center"/>
    </xf>
    <xf numFmtId="168" fontId="6" fillId="6" borderId="2" xfId="0" applyNumberFormat="1" applyFont="1" applyFill="1" applyBorder="1" applyAlignment="1">
      <alignment horizontal="center" vertical="center"/>
    </xf>
    <xf numFmtId="0" fontId="20" fillId="0" borderId="0" xfId="0" applyFont="1" applyBorder="1" applyAlignment="1">
      <alignment horizontal="centerContinuous"/>
    </xf>
    <xf numFmtId="168" fontId="18" fillId="0" borderId="0" xfId="0" applyNumberFormat="1" applyFont="1"/>
    <xf numFmtId="0" fontId="20" fillId="0" borderId="0" xfId="0" applyFont="1"/>
    <xf numFmtId="0" fontId="16" fillId="0" borderId="0" xfId="0" applyFont="1"/>
    <xf numFmtId="0" fontId="16" fillId="0" borderId="0" xfId="0" applyFont="1" applyBorder="1" applyAlignment="1">
      <alignment horizontal="centerContinuous"/>
    </xf>
    <xf numFmtId="164" fontId="4" fillId="0" borderId="0" xfId="0" applyNumberFormat="1" applyFont="1" applyBorder="1" applyAlignment="1">
      <alignment horizontal="center"/>
    </xf>
    <xf numFmtId="165" fontId="20" fillId="0" borderId="0" xfId="0" applyNumberFormat="1" applyFont="1" applyBorder="1" applyAlignment="1">
      <alignment horizontal="center"/>
    </xf>
    <xf numFmtId="166" fontId="20" fillId="0" borderId="0" xfId="0" applyNumberFormat="1" applyFont="1" applyBorder="1" applyAlignment="1">
      <alignment horizontal="center"/>
    </xf>
    <xf numFmtId="169" fontId="6" fillId="0" borderId="2" xfId="0" applyNumberFormat="1" applyFont="1" applyBorder="1" applyAlignment="1">
      <alignment horizontal="center" vertical="center"/>
    </xf>
    <xf numFmtId="171" fontId="6" fillId="0" borderId="2" xfId="0" applyNumberFormat="1" applyFont="1" applyBorder="1" applyAlignment="1">
      <alignment horizontal="center" vertical="center"/>
    </xf>
    <xf numFmtId="0" fontId="16" fillId="0" borderId="0" xfId="0" applyFont="1" applyBorder="1" applyAlignment="1">
      <alignment vertical="center"/>
    </xf>
    <xf numFmtId="0" fontId="24" fillId="0" borderId="0" xfId="0" applyFont="1" applyAlignment="1">
      <alignment horizontal="right" vertical="center"/>
    </xf>
    <xf numFmtId="168" fontId="16" fillId="0" borderId="0" xfId="0" applyNumberFormat="1" applyFont="1"/>
    <xf numFmtId="168" fontId="16"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6" fillId="2" borderId="0" xfId="4" applyNumberFormat="1" applyFont="1" applyAlignment="1" applyProtection="1">
      <alignment vertical="center"/>
      <protection locked="0"/>
    </xf>
    <xf numFmtId="0" fontId="6" fillId="2" borderId="0" xfId="4" applyNumberFormat="1" applyFont="1" applyAlignment="1" applyProtection="1">
      <alignment vertical="center" wrapText="1"/>
      <protection locked="0"/>
    </xf>
    <xf numFmtId="8" fontId="16" fillId="0" borderId="0" xfId="0" applyNumberFormat="1" applyFont="1" applyBorder="1" applyAlignment="1">
      <alignment horizontal="centerContinuous"/>
    </xf>
    <xf numFmtId="0" fontId="20" fillId="0" borderId="0" xfId="0" applyFont="1" applyAlignment="1">
      <alignment horizontal="center" vertical="center"/>
    </xf>
    <xf numFmtId="0" fontId="16" fillId="0" borderId="0" xfId="0" applyFont="1" applyBorder="1" applyAlignment="1">
      <alignment horizontal="center" vertical="center"/>
    </xf>
    <xf numFmtId="0" fontId="16" fillId="6" borderId="4" xfId="0" applyFont="1" applyFill="1" applyBorder="1" applyAlignment="1">
      <alignment horizontal="center" vertical="center"/>
    </xf>
    <xf numFmtId="169" fontId="16" fillId="6" borderId="1" xfId="3" applyNumberFormat="1" applyFont="1" applyFill="1" applyBorder="1" applyAlignment="1">
      <alignment horizontal="center" vertical="center"/>
    </xf>
    <xf numFmtId="170" fontId="16" fillId="8" borderId="4" xfId="0" applyNumberFormat="1" applyFont="1" applyFill="1" applyBorder="1" applyAlignment="1">
      <alignment horizontal="center" vertical="center"/>
    </xf>
    <xf numFmtId="168" fontId="18" fillId="8" borderId="4" xfId="0" applyNumberFormat="1" applyFont="1" applyFill="1" applyBorder="1" applyAlignment="1">
      <alignment horizontal="center" vertical="center"/>
    </xf>
    <xf numFmtId="169" fontId="22" fillId="8" borderId="5" xfId="0" applyNumberFormat="1" applyFont="1" applyFill="1" applyBorder="1" applyAlignment="1">
      <alignment horizontal="center" vertical="center"/>
    </xf>
    <xf numFmtId="0" fontId="16" fillId="8" borderId="2" xfId="0" applyFont="1" applyFill="1" applyBorder="1" applyAlignment="1">
      <alignment horizontal="center" vertical="center"/>
    </xf>
    <xf numFmtId="0" fontId="16" fillId="8" borderId="4" xfId="0" applyFont="1" applyFill="1" applyBorder="1" applyAlignment="1">
      <alignment horizontal="center" vertical="center"/>
    </xf>
    <xf numFmtId="168" fontId="16" fillId="8" borderId="5" xfId="0" applyNumberFormat="1" applyFont="1" applyFill="1" applyBorder="1" applyAlignment="1">
      <alignment horizontal="center" vertical="center"/>
    </xf>
    <xf numFmtId="168" fontId="16" fillId="6" borderId="2" xfId="0" applyNumberFormat="1" applyFont="1" applyFill="1" applyBorder="1" applyAlignment="1">
      <alignment horizontal="center" vertical="center"/>
    </xf>
    <xf numFmtId="168" fontId="16" fillId="6" borderId="1" xfId="0" applyNumberFormat="1" applyFont="1" applyFill="1" applyBorder="1" applyAlignment="1">
      <alignment horizontal="center" vertical="center"/>
    </xf>
    <xf numFmtId="174" fontId="16" fillId="0" borderId="0" xfId="0" applyNumberFormat="1" applyFont="1"/>
    <xf numFmtId="0" fontId="25" fillId="0" borderId="0" xfId="0" applyFont="1" applyBorder="1" applyAlignment="1">
      <alignment horizontal="left" vertical="center"/>
    </xf>
    <xf numFmtId="0" fontId="18" fillId="0" borderId="0" xfId="0" applyFont="1" applyBorder="1" applyAlignment="1">
      <alignment horizontal="centerContinuous"/>
    </xf>
    <xf numFmtId="169" fontId="16" fillId="6" borderId="2" xfId="0" applyNumberFormat="1" applyFont="1" applyFill="1" applyBorder="1" applyAlignment="1">
      <alignment horizontal="center" vertical="center"/>
    </xf>
    <xf numFmtId="173" fontId="16" fillId="6" borderId="2" xfId="0" applyNumberFormat="1" applyFont="1" applyFill="1" applyBorder="1" applyAlignment="1">
      <alignment horizontal="center" vertical="center"/>
    </xf>
    <xf numFmtId="173" fontId="16" fillId="6" borderId="4" xfId="0" applyNumberFormat="1" applyFont="1" applyFill="1" applyBorder="1" applyAlignment="1">
      <alignment horizontal="center" vertical="center"/>
    </xf>
    <xf numFmtId="172" fontId="16" fillId="6" borderId="2" xfId="0" applyNumberFormat="1" applyFont="1" applyFill="1" applyBorder="1" applyAlignment="1">
      <alignment horizontal="center" vertical="center"/>
    </xf>
    <xf numFmtId="168" fontId="16" fillId="6" borderId="4" xfId="0" applyNumberFormat="1" applyFont="1" applyFill="1" applyBorder="1" applyAlignment="1">
      <alignment horizontal="center" vertical="center"/>
    </xf>
    <xf numFmtId="172" fontId="16" fillId="6" borderId="4" xfId="0" applyNumberFormat="1" applyFont="1" applyFill="1" applyBorder="1" applyAlignment="1">
      <alignment horizontal="center" vertical="center"/>
    </xf>
    <xf numFmtId="174" fontId="16" fillId="6" borderId="2" xfId="0" applyNumberFormat="1" applyFont="1" applyFill="1" applyBorder="1" applyAlignment="1">
      <alignment horizontal="center" vertical="center"/>
    </xf>
    <xf numFmtId="39" fontId="16" fillId="6" borderId="2" xfId="0" applyNumberFormat="1" applyFont="1" applyFill="1" applyBorder="1" applyAlignment="1">
      <alignment horizontal="center" vertical="center"/>
    </xf>
    <xf numFmtId="39" fontId="16" fillId="6" borderId="4" xfId="0" applyNumberFormat="1" applyFont="1" applyFill="1" applyBorder="1" applyAlignment="1">
      <alignment horizontal="center" vertical="center"/>
    </xf>
    <xf numFmtId="168" fontId="6" fillId="0" borderId="2" xfId="0" applyNumberFormat="1" applyFont="1" applyFill="1" applyBorder="1" applyAlignment="1">
      <alignment horizontal="center" vertical="center"/>
    </xf>
    <xf numFmtId="172" fontId="6" fillId="0" borderId="2" xfId="0" applyNumberFormat="1" applyFont="1" applyFill="1" applyBorder="1" applyAlignment="1">
      <alignment horizontal="center" vertical="center"/>
    </xf>
    <xf numFmtId="0" fontId="3" fillId="0" borderId="0" xfId="0" applyFont="1" applyAlignment="1">
      <alignment horizontal="left" vertical="center"/>
    </xf>
    <xf numFmtId="167" fontId="6" fillId="0" borderId="2" xfId="0" applyNumberFormat="1" applyFont="1" applyBorder="1" applyAlignment="1">
      <alignment horizontal="center" vertical="center"/>
    </xf>
    <xf numFmtId="43" fontId="6" fillId="0" borderId="4" xfId="3" applyFont="1" applyBorder="1" applyAlignment="1">
      <alignment horizontal="center" vertical="center"/>
    </xf>
    <xf numFmtId="170" fontId="6" fillId="0" borderId="2" xfId="0" applyNumberFormat="1" applyFont="1" applyBorder="1" applyAlignment="1">
      <alignment horizontal="center" vertical="center"/>
    </xf>
    <xf numFmtId="170" fontId="6" fillId="0" borderId="4" xfId="0" applyNumberFormat="1" applyFont="1" applyBorder="1" applyAlignment="1">
      <alignment horizontal="center" vertical="center"/>
    </xf>
    <xf numFmtId="0" fontId="0" fillId="0" borderId="6" xfId="0" applyBorder="1"/>
    <xf numFmtId="0" fontId="3" fillId="0" borderId="0" xfId="0" applyFont="1" applyProtection="1">
      <protection locked="0"/>
    </xf>
    <xf numFmtId="0" fontId="5" fillId="2" borderId="0" xfId="0" applyFont="1" applyFill="1" applyAlignment="1" applyProtection="1">
      <alignment horizontal="left" vertical="center" wrapText="1"/>
      <protection locked="0"/>
    </xf>
    <xf numFmtId="0" fontId="23" fillId="0" borderId="0" xfId="0" applyNumberFormat="1" applyFont="1" applyFill="1" applyBorder="1" applyAlignment="1">
      <alignment vertical="top" wrapText="1"/>
    </xf>
    <xf numFmtId="0" fontId="19" fillId="2" borderId="0" xfId="0" applyNumberFormat="1" applyFont="1" applyFill="1" applyAlignment="1">
      <alignment vertical="center"/>
    </xf>
    <xf numFmtId="0" fontId="3" fillId="3" borderId="2" xfId="0" applyNumberFormat="1" applyFont="1" applyFill="1" applyBorder="1" applyAlignment="1">
      <alignment horizontal="left" vertical="center" indent="1"/>
    </xf>
    <xf numFmtId="0" fontId="16" fillId="3" borderId="2" xfId="0" applyNumberFormat="1" applyFont="1" applyFill="1" applyBorder="1" applyAlignment="1">
      <alignment horizontal="left" vertical="center" indent="1"/>
    </xf>
    <xf numFmtId="0" fontId="11" fillId="0" borderId="0" xfId="0" applyNumberFormat="1" applyFont="1"/>
    <xf numFmtId="0" fontId="21" fillId="0" borderId="0" xfId="0" applyNumberFormat="1" applyFont="1" applyBorder="1" applyAlignment="1">
      <alignment horizontal="left" vertical="center"/>
    </xf>
    <xf numFmtId="0" fontId="16" fillId="0" borderId="0" xfId="0" applyNumberFormat="1" applyFont="1"/>
    <xf numFmtId="0" fontId="16" fillId="3" borderId="4" xfId="0" applyNumberFormat="1" applyFont="1" applyFill="1" applyBorder="1" applyAlignment="1">
      <alignment horizontal="left" vertical="center" indent="1"/>
    </xf>
    <xf numFmtId="0" fontId="16" fillId="3" borderId="1" xfId="0" applyNumberFormat="1" applyFont="1" applyFill="1" applyBorder="1" applyAlignment="1">
      <alignment horizontal="left" vertical="center" indent="1"/>
    </xf>
    <xf numFmtId="0" fontId="18" fillId="7" borderId="4" xfId="0" applyNumberFormat="1" applyFont="1" applyFill="1" applyBorder="1" applyAlignment="1">
      <alignment horizontal="left" vertical="center" indent="1"/>
    </xf>
    <xf numFmtId="0" fontId="20" fillId="7" borderId="5" xfId="0" applyNumberFormat="1" applyFont="1" applyFill="1" applyBorder="1" applyAlignment="1">
      <alignment horizontal="left" vertical="center" indent="1"/>
    </xf>
    <xf numFmtId="0" fontId="16" fillId="0" borderId="0" xfId="0" applyNumberFormat="1" applyFont="1" applyBorder="1" applyAlignment="1">
      <alignment horizontal="left" vertical="center" indent="1"/>
    </xf>
    <xf numFmtId="0" fontId="16" fillId="7" borderId="2" xfId="0" applyNumberFormat="1" applyFont="1" applyFill="1" applyBorder="1" applyAlignment="1">
      <alignment horizontal="left" vertical="center" indent="1"/>
    </xf>
    <xf numFmtId="0" fontId="16" fillId="7" borderId="4" xfId="0" applyNumberFormat="1" applyFont="1" applyFill="1" applyBorder="1" applyAlignment="1">
      <alignment horizontal="left" vertical="center" indent="1"/>
    </xf>
    <xf numFmtId="0" fontId="0" fillId="0" borderId="0" xfId="0" applyNumberFormat="1"/>
    <xf numFmtId="0" fontId="24" fillId="0" borderId="0" xfId="0" applyNumberFormat="1" applyFont="1" applyAlignment="1">
      <alignment horizontal="right" vertical="center"/>
    </xf>
    <xf numFmtId="0" fontId="0" fillId="0" borderId="6" xfId="0" applyNumberFormat="1" applyBorder="1"/>
    <xf numFmtId="0" fontId="26" fillId="0" borderId="0" xfId="0" applyNumberFormat="1" applyFont="1" applyAlignment="1">
      <alignment horizontal="left"/>
    </xf>
    <xf numFmtId="0" fontId="0" fillId="0" borderId="0" xfId="0" applyNumberFormat="1" applyFill="1"/>
    <xf numFmtId="0" fontId="7" fillId="4" borderId="0" xfId="0" applyNumberFormat="1" applyFont="1" applyFill="1" applyAlignment="1">
      <alignment vertical="center"/>
    </xf>
    <xf numFmtId="0" fontId="27" fillId="2" borderId="0" xfId="0" applyNumberFormat="1" applyFont="1" applyFill="1" applyAlignment="1" applyProtection="1">
      <alignment vertical="top"/>
      <protection locked="0"/>
    </xf>
    <xf numFmtId="0" fontId="8" fillId="5" borderId="0" xfId="1" applyFont="1" applyFill="1" applyAlignment="1">
      <alignment horizontal="center" vertical="center"/>
    </xf>
  </cellXfs>
  <cellStyles count="5">
    <cellStyle name="Comma 2" xfId="4" xr:uid="{4E599400-3DDF-D34E-B5CE-570ACCA7ACCC}"/>
    <cellStyle name="Normal 2" xfId="2" xr:uid="{3F51050F-2C9F-6F43-AF22-C0D795454C90}"/>
    <cellStyle name="Гиперссылка" xfId="1" builtinId="8"/>
    <cellStyle name="Обычный" xfId="0" builtinId="0"/>
    <cellStyle name="Финансовый" xfId="3" builtinId="3"/>
  </cellStyles>
  <dxfs count="0"/>
  <tableStyles count="0" defaultTableStyle="TableStyleMedium9" defaultPivotStyle="PivotStyleMedium7"/>
  <colors>
    <mruColors>
      <color rgb="FFEAEEF3"/>
      <color rgb="FFF7F9FB"/>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Nll7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866C4D4-C592-1549-AB72-A747A8B5DC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Nll7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EEE5-178B-5F46-BD76-E0D84F8FF45D}">
  <sheetPr>
    <tabColor theme="3" tint="0.39997558519241921"/>
    <outlinePr summaryBelow="0"/>
    <pageSetUpPr fitToPage="1"/>
  </sheetPr>
  <dimension ref="A1:M58"/>
  <sheetViews>
    <sheetView showGridLines="0" tabSelected="1" workbookViewId="0">
      <pane ySplit="2" topLeftCell="A3" activePane="bottomLeft" state="frozen"/>
      <selection pane="bottomLeft" activeCell="B58" sqref="B58:K58"/>
    </sheetView>
  </sheetViews>
  <sheetFormatPr defaultColWidth="8.81640625" defaultRowHeight="14.5" x14ac:dyDescent="0.35"/>
  <cols>
    <col min="1" max="1" width="3.36328125" style="1" customWidth="1"/>
    <col min="2" max="2" width="33.81640625" style="1" customWidth="1"/>
    <col min="3" max="11" width="11.81640625" style="1" customWidth="1"/>
    <col min="12" max="12" width="3.36328125" style="1" customWidth="1"/>
    <col min="13" max="16384" width="8.81640625" style="1"/>
  </cols>
  <sheetData>
    <row r="1" spans="1:13" ht="200" customHeight="1" x14ac:dyDescent="0.35">
      <c r="C1" s="4"/>
      <c r="D1" s="4"/>
      <c r="E1" s="4"/>
      <c r="F1" s="4"/>
      <c r="G1" s="4"/>
    </row>
    <row r="2" spans="1:13" s="5" customFormat="1" ht="42" customHeight="1" x14ac:dyDescent="0.35">
      <c r="B2" s="6" t="s">
        <v>16</v>
      </c>
    </row>
    <row r="3" spans="1:13" ht="25" customHeight="1" x14ac:dyDescent="0.35">
      <c r="B3" s="76" t="s">
        <v>3</v>
      </c>
      <c r="C3" s="9"/>
      <c r="D3" s="9"/>
      <c r="E3" s="9"/>
      <c r="F3" s="9"/>
      <c r="G3" s="9"/>
      <c r="H3" s="3"/>
    </row>
    <row r="4" spans="1:13" s="19" customFormat="1" ht="20" customHeight="1" x14ac:dyDescent="0.35">
      <c r="A4" s="15"/>
      <c r="B4" s="77" t="s">
        <v>13</v>
      </c>
      <c r="C4" s="16"/>
      <c r="D4" s="17"/>
      <c r="E4" s="18"/>
      <c r="F4" s="18"/>
      <c r="G4" s="18"/>
      <c r="H4" s="18"/>
      <c r="I4" s="18"/>
      <c r="J4" s="18"/>
      <c r="K4" s="18"/>
      <c r="L4" s="18"/>
      <c r="M4" s="18"/>
    </row>
    <row r="5" spans="1:13" s="19" customFormat="1" ht="20" customHeight="1" x14ac:dyDescent="0.35">
      <c r="A5" s="15"/>
      <c r="B5" s="78" t="s">
        <v>7</v>
      </c>
      <c r="C5" s="21">
        <v>0.22</v>
      </c>
      <c r="D5" s="39"/>
      <c r="E5" s="40"/>
      <c r="F5" s="40"/>
      <c r="G5" s="40"/>
      <c r="H5" s="40"/>
      <c r="I5" s="40"/>
      <c r="J5" s="40"/>
      <c r="K5" s="40"/>
      <c r="L5" s="18"/>
      <c r="M5" s="18"/>
    </row>
    <row r="6" spans="1:13" s="19" customFormat="1" ht="20" customHeight="1" x14ac:dyDescent="0.35">
      <c r="A6" s="15"/>
      <c r="B6" s="78" t="s">
        <v>8</v>
      </c>
      <c r="C6" s="31">
        <v>55.5</v>
      </c>
      <c r="D6" s="39"/>
      <c r="E6" s="40"/>
      <c r="F6" s="40"/>
      <c r="G6" s="40"/>
      <c r="H6" s="40"/>
      <c r="I6" s="40"/>
      <c r="J6" s="40"/>
      <c r="K6" s="40"/>
      <c r="L6" s="18"/>
      <c r="M6" s="18"/>
    </row>
    <row r="7" spans="1:13" s="19" customFormat="1" ht="20" customHeight="1" x14ac:dyDescent="0.35">
      <c r="A7" s="15"/>
      <c r="B7" s="78" t="s">
        <v>9</v>
      </c>
      <c r="C7" s="32">
        <v>18</v>
      </c>
      <c r="D7" s="39"/>
      <c r="E7" s="40"/>
      <c r="F7" s="40"/>
      <c r="G7" s="40"/>
      <c r="H7" s="40"/>
      <c r="I7" s="40"/>
      <c r="J7" s="40"/>
      <c r="K7" s="40"/>
      <c r="L7" s="18"/>
      <c r="M7" s="18"/>
    </row>
    <row r="8" spans="1:13" s="19" customFormat="1" ht="20" customHeight="1" x14ac:dyDescent="0.35">
      <c r="A8" s="15"/>
      <c r="B8" s="79" t="s">
        <v>14</v>
      </c>
      <c r="C8" s="20">
        <v>46022</v>
      </c>
      <c r="D8" s="39"/>
      <c r="E8" s="40"/>
      <c r="F8" s="40"/>
      <c r="G8" s="40"/>
      <c r="H8" s="40"/>
      <c r="I8" s="40"/>
      <c r="J8" s="40"/>
      <c r="K8" s="40"/>
      <c r="L8" s="18"/>
      <c r="M8" s="18"/>
    </row>
    <row r="9" spans="1:13" s="19" customFormat="1" ht="20" customHeight="1" x14ac:dyDescent="0.35">
      <c r="A9" s="15"/>
      <c r="B9" s="79" t="s">
        <v>15</v>
      </c>
      <c r="C9" s="20">
        <v>46022</v>
      </c>
      <c r="D9" s="39"/>
      <c r="E9" s="40"/>
      <c r="F9" s="40"/>
      <c r="G9" s="40"/>
      <c r="H9" s="40"/>
      <c r="I9" s="40"/>
      <c r="J9" s="40"/>
      <c r="K9" s="40"/>
      <c r="L9" s="18"/>
      <c r="M9" s="18"/>
    </row>
    <row r="10" spans="1:13" s="19" customFormat="1" ht="20" customHeight="1" x14ac:dyDescent="0.35">
      <c r="A10" s="15"/>
      <c r="B10" s="78" t="s">
        <v>10</v>
      </c>
      <c r="C10" s="21">
        <v>0.12</v>
      </c>
      <c r="D10" s="39"/>
      <c r="E10" s="40"/>
      <c r="F10" s="40"/>
      <c r="G10" s="40"/>
      <c r="H10" s="40"/>
      <c r="I10" s="40"/>
      <c r="J10" s="40"/>
      <c r="K10" s="40"/>
      <c r="L10" s="18"/>
      <c r="M10" s="18"/>
    </row>
    <row r="11" spans="1:13" s="19" customFormat="1" ht="20" customHeight="1" x14ac:dyDescent="0.35">
      <c r="A11" s="15"/>
      <c r="B11" s="78" t="s">
        <v>11</v>
      </c>
      <c r="C11" s="22">
        <f>C10+0.01</f>
        <v>0.13</v>
      </c>
      <c r="D11" s="39"/>
      <c r="E11" s="40"/>
      <c r="F11" s="40"/>
      <c r="G11" s="40"/>
      <c r="H11" s="40"/>
      <c r="I11" s="40"/>
      <c r="J11" s="40"/>
      <c r="K11" s="40"/>
      <c r="L11" s="18"/>
      <c r="M11" s="18"/>
    </row>
    <row r="12" spans="1:13" s="19" customFormat="1" ht="20" customHeight="1" x14ac:dyDescent="0.35">
      <c r="A12" s="15"/>
      <c r="B12" s="78" t="s">
        <v>12</v>
      </c>
      <c r="C12" s="22">
        <f>C11+0.01</f>
        <v>0.14000000000000001</v>
      </c>
      <c r="D12" s="39"/>
      <c r="E12" s="40"/>
      <c r="F12" s="40"/>
      <c r="G12" s="40"/>
      <c r="H12" s="40"/>
      <c r="I12" s="40"/>
      <c r="J12" s="40"/>
      <c r="K12" s="40"/>
      <c r="L12" s="18"/>
      <c r="M12" s="18"/>
    </row>
    <row r="13" spans="1:13" x14ac:dyDescent="0.35">
      <c r="B13" s="80"/>
      <c r="E13" s="13"/>
      <c r="F13" s="13"/>
      <c r="G13" s="13"/>
      <c r="H13" s="13"/>
      <c r="I13" s="13"/>
      <c r="J13" s="13"/>
      <c r="K13" s="10"/>
    </row>
    <row r="14" spans="1:13" ht="24" customHeight="1" x14ac:dyDescent="0.35">
      <c r="B14" s="81" t="s">
        <v>17</v>
      </c>
      <c r="C14" s="23"/>
      <c r="D14" s="27"/>
      <c r="E14" s="41"/>
      <c r="F14" s="27"/>
      <c r="G14" s="27"/>
      <c r="H14" s="27"/>
      <c r="J14" s="26"/>
      <c r="K14" s="26"/>
    </row>
    <row r="15" spans="1:13" x14ac:dyDescent="0.35">
      <c r="B15" s="82"/>
      <c r="C15" s="28">
        <f>YEAR(C9)</f>
        <v>2025</v>
      </c>
      <c r="D15" s="29">
        <f>C15+1</f>
        <v>2026</v>
      </c>
      <c r="E15" s="29">
        <f>D15+1</f>
        <v>2027</v>
      </c>
      <c r="F15" s="30">
        <f>E15+1</f>
        <v>2028</v>
      </c>
      <c r="G15" s="30">
        <f>F15+1</f>
        <v>2029</v>
      </c>
      <c r="H15" s="30">
        <f>G15+1</f>
        <v>2030</v>
      </c>
      <c r="I15" s="42" t="s">
        <v>4</v>
      </c>
      <c r="J15" s="26"/>
      <c r="K15" s="26"/>
    </row>
    <row r="16" spans="1:13" ht="20" customHeight="1" x14ac:dyDescent="0.35">
      <c r="B16" s="79" t="s">
        <v>5</v>
      </c>
      <c r="C16" s="69">
        <v>72.5</v>
      </c>
      <c r="D16" s="69">
        <v>73.400000000000006</v>
      </c>
      <c r="E16" s="69">
        <v>85</v>
      </c>
      <c r="F16" s="69">
        <v>81.5</v>
      </c>
      <c r="G16" s="69">
        <v>77.5</v>
      </c>
      <c r="H16" s="69">
        <v>79.825000000000003</v>
      </c>
      <c r="I16" s="52">
        <f>IFERROR((H16/D16)^(1/4)-1,"")</f>
        <v>2.1199790000353769E-2</v>
      </c>
      <c r="J16" s="26"/>
      <c r="K16" s="26"/>
    </row>
    <row r="17" spans="2:11" ht="20" customHeight="1" thickBot="1" x14ac:dyDescent="0.4">
      <c r="B17" s="83" t="s">
        <v>18</v>
      </c>
      <c r="C17" s="70">
        <v>0</v>
      </c>
      <c r="D17" s="70">
        <v>0</v>
      </c>
      <c r="E17" s="70">
        <v>0</v>
      </c>
      <c r="F17" s="70">
        <v>0</v>
      </c>
      <c r="G17" s="70">
        <v>0</v>
      </c>
      <c r="H17" s="70">
        <v>0</v>
      </c>
      <c r="I17" s="44"/>
      <c r="J17" s="26"/>
      <c r="K17" s="26"/>
    </row>
    <row r="18" spans="2:11" ht="20" customHeight="1" x14ac:dyDescent="0.35">
      <c r="B18" s="84" t="s">
        <v>6</v>
      </c>
      <c r="C18" s="45">
        <f t="shared" ref="C18:H18" si="0">C16+C17</f>
        <v>72.5</v>
      </c>
      <c r="D18" s="45">
        <f t="shared" si="0"/>
        <v>73.400000000000006</v>
      </c>
      <c r="E18" s="45">
        <f t="shared" si="0"/>
        <v>85</v>
      </c>
      <c r="F18" s="45">
        <f t="shared" si="0"/>
        <v>81.5</v>
      </c>
      <c r="G18" s="45">
        <f t="shared" si="0"/>
        <v>77.5</v>
      </c>
      <c r="H18" s="45">
        <f t="shared" si="0"/>
        <v>79.825000000000003</v>
      </c>
      <c r="I18" s="53">
        <f>IFERROR((H18/D18)^(1/4)-1,"")</f>
        <v>2.1199790000353769E-2</v>
      </c>
      <c r="J18" s="26"/>
      <c r="K18" s="26"/>
    </row>
    <row r="19" spans="2:11" s="11" customFormat="1" ht="20" customHeight="1" thickBot="1" x14ac:dyDescent="0.3">
      <c r="B19" s="85" t="s">
        <v>19</v>
      </c>
      <c r="C19" s="46">
        <f t="shared" ref="C19:H19" si="1">-C18*$C$5</f>
        <v>-15.95</v>
      </c>
      <c r="D19" s="46">
        <f t="shared" si="1"/>
        <v>-16.148</v>
      </c>
      <c r="E19" s="46">
        <f t="shared" si="1"/>
        <v>-18.7</v>
      </c>
      <c r="F19" s="46">
        <f t="shared" si="1"/>
        <v>-17.93</v>
      </c>
      <c r="G19" s="46">
        <f t="shared" si="1"/>
        <v>-17.05</v>
      </c>
      <c r="H19" s="46">
        <f t="shared" si="1"/>
        <v>-17.561500000000002</v>
      </c>
      <c r="I19" s="47"/>
      <c r="J19" s="24"/>
      <c r="K19" s="24"/>
    </row>
    <row r="20" spans="2:11" s="12" customFormat="1" ht="20" customHeight="1" thickBot="1" x14ac:dyDescent="0.35">
      <c r="B20" s="86" t="s">
        <v>23</v>
      </c>
      <c r="C20" s="48">
        <f t="shared" ref="C20:H20" si="2">SUM(C18:C19)</f>
        <v>56.55</v>
      </c>
      <c r="D20" s="48">
        <f t="shared" si="2"/>
        <v>57.25200000000001</v>
      </c>
      <c r="E20" s="48">
        <f t="shared" si="2"/>
        <v>66.3</v>
      </c>
      <c r="F20" s="48">
        <f t="shared" si="2"/>
        <v>63.57</v>
      </c>
      <c r="G20" s="48">
        <f t="shared" si="2"/>
        <v>60.45</v>
      </c>
      <c r="H20" s="48">
        <f t="shared" si="2"/>
        <v>62.263500000000001</v>
      </c>
      <c r="I20" s="51">
        <f>IFERROR((H20/D20)^(1/4)-1,"")</f>
        <v>2.1199790000353769E-2</v>
      </c>
      <c r="J20" s="25"/>
      <c r="K20" s="25"/>
    </row>
    <row r="21" spans="2:11" ht="11" customHeight="1" x14ac:dyDescent="0.35">
      <c r="B21" s="87"/>
      <c r="C21" s="43"/>
      <c r="D21" s="43"/>
      <c r="E21" s="43"/>
      <c r="F21" s="43"/>
      <c r="G21" s="43"/>
      <c r="H21" s="43"/>
      <c r="I21" s="33"/>
      <c r="J21" s="26"/>
      <c r="K21" s="26"/>
    </row>
    <row r="22" spans="2:11" ht="20" customHeight="1" x14ac:dyDescent="0.35">
      <c r="B22" s="88" t="s">
        <v>33</v>
      </c>
      <c r="C22" s="71">
        <v>10</v>
      </c>
      <c r="D22" s="71">
        <v>10.5</v>
      </c>
      <c r="E22" s="71">
        <v>11</v>
      </c>
      <c r="F22" s="71">
        <v>11.5</v>
      </c>
      <c r="G22" s="71">
        <v>11</v>
      </c>
      <c r="H22" s="71">
        <v>10.5</v>
      </c>
      <c r="I22" s="49"/>
      <c r="J22" s="26"/>
      <c r="K22" s="26"/>
    </row>
    <row r="23" spans="2:11" ht="20" customHeight="1" x14ac:dyDescent="0.35">
      <c r="B23" s="88" t="s">
        <v>20</v>
      </c>
      <c r="C23" s="71">
        <v>-9</v>
      </c>
      <c r="D23" s="71">
        <v>-10</v>
      </c>
      <c r="E23" s="71">
        <v>-7</v>
      </c>
      <c r="F23" s="71">
        <v>-8</v>
      </c>
      <c r="G23" s="71">
        <v>-7</v>
      </c>
      <c r="H23" s="71">
        <v>-6</v>
      </c>
      <c r="I23" s="49"/>
      <c r="J23" s="26"/>
      <c r="K23" s="26"/>
    </row>
    <row r="24" spans="2:11" ht="20" customHeight="1" thickBot="1" x14ac:dyDescent="0.4">
      <c r="B24" s="89" t="s">
        <v>21</v>
      </c>
      <c r="C24" s="72">
        <v>-1.1000000000000001</v>
      </c>
      <c r="D24" s="72">
        <v>5.5</v>
      </c>
      <c r="E24" s="72">
        <v>4.4000000000000004</v>
      </c>
      <c r="F24" s="72">
        <v>1.1000000000000001</v>
      </c>
      <c r="G24" s="72">
        <v>2.2000000000000002</v>
      </c>
      <c r="H24" s="72">
        <v>3.3</v>
      </c>
      <c r="I24" s="50"/>
      <c r="J24" s="26"/>
      <c r="K24" s="26"/>
    </row>
    <row r="25" spans="2:11" ht="20" customHeight="1" thickBot="1" x14ac:dyDescent="0.4">
      <c r="B25" s="86" t="s">
        <v>22</v>
      </c>
      <c r="C25" s="48">
        <f t="shared" ref="C25:H25" si="3">SUM(C20:C24)</f>
        <v>56.449999999999996</v>
      </c>
      <c r="D25" s="48">
        <f t="shared" si="3"/>
        <v>63.25200000000001</v>
      </c>
      <c r="E25" s="48">
        <f t="shared" si="3"/>
        <v>74.7</v>
      </c>
      <c r="F25" s="48">
        <f t="shared" si="3"/>
        <v>68.169999999999987</v>
      </c>
      <c r="G25" s="48">
        <f t="shared" si="3"/>
        <v>66.650000000000006</v>
      </c>
      <c r="H25" s="48">
        <f t="shared" si="3"/>
        <v>70.063499999999991</v>
      </c>
      <c r="I25" s="51">
        <f>IFERROR((H25/D25)^(1/4)-1,"")</f>
        <v>2.5898492336901446E-2</v>
      </c>
      <c r="J25" s="26"/>
      <c r="K25" s="26"/>
    </row>
    <row r="26" spans="2:11" ht="20" customHeight="1" x14ac:dyDescent="0.35">
      <c r="B26" s="82"/>
      <c r="C26" s="26"/>
      <c r="D26" s="26"/>
      <c r="E26" s="26"/>
      <c r="F26" s="26"/>
      <c r="G26" s="26"/>
      <c r="H26" s="26"/>
      <c r="I26" s="26"/>
      <c r="J26" s="26"/>
      <c r="K26" s="26"/>
    </row>
    <row r="27" spans="2:11" ht="20" customHeight="1" x14ac:dyDescent="0.35">
      <c r="B27" s="81" t="s">
        <v>24</v>
      </c>
      <c r="D27" s="25" t="s">
        <v>27</v>
      </c>
      <c r="E27" s="3"/>
      <c r="F27" s="3"/>
      <c r="I27" s="25" t="s">
        <v>28</v>
      </c>
      <c r="J27" s="3"/>
      <c r="K27" s="3"/>
    </row>
    <row r="28" spans="2:11" ht="20" customHeight="1" x14ac:dyDescent="0.35">
      <c r="B28" s="90"/>
      <c r="D28" s="55" t="s">
        <v>25</v>
      </c>
      <c r="E28" s="56"/>
      <c r="F28" s="56"/>
      <c r="I28" s="55" t="s">
        <v>25</v>
      </c>
      <c r="J28" s="56"/>
      <c r="K28" s="56"/>
    </row>
    <row r="29" spans="2:11" ht="20" customHeight="1" x14ac:dyDescent="0.35">
      <c r="B29" s="90"/>
      <c r="D29" s="67">
        <v>5.5</v>
      </c>
      <c r="E29" s="67">
        <v>6</v>
      </c>
      <c r="F29" s="67">
        <v>6.5</v>
      </c>
      <c r="I29" s="60">
        <f>D29</f>
        <v>5.5</v>
      </c>
      <c r="J29" s="60">
        <f>E29</f>
        <v>6</v>
      </c>
      <c r="K29" s="60">
        <f>F29</f>
        <v>6.5</v>
      </c>
    </row>
    <row r="30" spans="2:11" ht="20" customHeight="1" x14ac:dyDescent="0.35">
      <c r="B30" s="91" t="s">
        <v>10</v>
      </c>
      <c r="C30" s="36">
        <f>$C$10</f>
        <v>0.12</v>
      </c>
      <c r="D30" s="57">
        <f t="shared" ref="D30:F32" si="4">NPV($C10,$D$25:$G$25,$H$25+D$29*$H$16)</f>
        <v>495.78230174537799</v>
      </c>
      <c r="E30" s="57">
        <f t="shared" si="4"/>
        <v>518.4297261242466</v>
      </c>
      <c r="F30" s="57">
        <f t="shared" si="4"/>
        <v>541.07715050311515</v>
      </c>
      <c r="G30" s="34" t="s">
        <v>10</v>
      </c>
      <c r="H30" s="36">
        <f>$C$10</f>
        <v>0.12</v>
      </c>
      <c r="I30" s="57">
        <f t="shared" ref="I30:K32" si="5">IFERROR(D30-$C$6,"")</f>
        <v>440.28230174537799</v>
      </c>
      <c r="J30" s="57">
        <f t="shared" si="5"/>
        <v>462.9297261242466</v>
      </c>
      <c r="K30" s="57">
        <f t="shared" si="5"/>
        <v>485.57715050311515</v>
      </c>
    </row>
    <row r="31" spans="2:11" ht="20" customHeight="1" x14ac:dyDescent="0.35">
      <c r="B31" s="91" t="s">
        <v>11</v>
      </c>
      <c r="C31" s="36">
        <f>$C$11</f>
        <v>0.13</v>
      </c>
      <c r="D31" s="58">
        <f t="shared" si="4"/>
        <v>478.91882742651688</v>
      </c>
      <c r="E31" s="58">
        <f t="shared" si="4"/>
        <v>500.5817333720949</v>
      </c>
      <c r="F31" s="58">
        <f t="shared" si="4"/>
        <v>522.24463931767286</v>
      </c>
      <c r="G31" s="34" t="s">
        <v>11</v>
      </c>
      <c r="H31" s="36">
        <f>$C$11</f>
        <v>0.13</v>
      </c>
      <c r="I31" s="58">
        <f t="shared" si="5"/>
        <v>423.41882742651688</v>
      </c>
      <c r="J31" s="58">
        <f t="shared" si="5"/>
        <v>445.0817333720949</v>
      </c>
      <c r="K31" s="58">
        <f t="shared" si="5"/>
        <v>466.74463931767286</v>
      </c>
    </row>
    <row r="32" spans="2:11" ht="20" customHeight="1" thickBot="1" x14ac:dyDescent="0.4">
      <c r="B32" s="91" t="s">
        <v>12</v>
      </c>
      <c r="C32" s="36">
        <f>$C$12</f>
        <v>0.14000000000000001</v>
      </c>
      <c r="D32" s="59">
        <f t="shared" si="4"/>
        <v>462.84950004350804</v>
      </c>
      <c r="E32" s="59">
        <f t="shared" si="4"/>
        <v>483.57880185976916</v>
      </c>
      <c r="F32" s="59">
        <f t="shared" si="4"/>
        <v>504.30810367603027</v>
      </c>
      <c r="G32" s="34" t="s">
        <v>12</v>
      </c>
      <c r="H32" s="36">
        <f>$C$12</f>
        <v>0.14000000000000001</v>
      </c>
      <c r="I32" s="59">
        <f t="shared" si="5"/>
        <v>407.34950004350804</v>
      </c>
      <c r="J32" s="59">
        <f t="shared" si="5"/>
        <v>428.07880185976916</v>
      </c>
      <c r="K32" s="59">
        <f t="shared" si="5"/>
        <v>448.80810367603027</v>
      </c>
    </row>
    <row r="33" spans="2:11" ht="11" customHeight="1" x14ac:dyDescent="0.35">
      <c r="B33" s="90"/>
      <c r="C33" s="37"/>
      <c r="D33" s="3"/>
      <c r="E33" s="3"/>
      <c r="F33" s="3"/>
      <c r="H33" s="38"/>
      <c r="I33" s="3"/>
      <c r="J33" s="3"/>
      <c r="K33" s="3"/>
    </row>
    <row r="34" spans="2:11" ht="20" customHeight="1" x14ac:dyDescent="0.35">
      <c r="B34" s="90"/>
      <c r="C34" s="37"/>
      <c r="D34" s="25" t="s">
        <v>29</v>
      </c>
      <c r="E34" s="3"/>
      <c r="F34" s="3"/>
      <c r="H34" s="38"/>
      <c r="I34" s="25" t="s">
        <v>31</v>
      </c>
      <c r="J34" s="3"/>
      <c r="K34" s="3"/>
    </row>
    <row r="35" spans="2:11" ht="20" customHeight="1" x14ac:dyDescent="0.35">
      <c r="B35" s="90"/>
      <c r="C35" s="37"/>
      <c r="D35" s="55" t="s">
        <v>25</v>
      </c>
      <c r="E35" s="56"/>
      <c r="F35" s="56"/>
      <c r="H35" s="38"/>
      <c r="I35" s="55" t="s">
        <v>25</v>
      </c>
      <c r="J35" s="56"/>
      <c r="K35" s="56"/>
    </row>
    <row r="36" spans="2:11" ht="20" customHeight="1" x14ac:dyDescent="0.35">
      <c r="B36" s="90"/>
      <c r="C36" s="37"/>
      <c r="D36" s="60">
        <f>D29</f>
        <v>5.5</v>
      </c>
      <c r="E36" s="60">
        <f>E29</f>
        <v>6</v>
      </c>
      <c r="F36" s="60">
        <f>F29</f>
        <v>6.5</v>
      </c>
      <c r="H36" s="38"/>
      <c r="I36" s="60">
        <f>I29</f>
        <v>5.5</v>
      </c>
      <c r="J36" s="60">
        <f>J29</f>
        <v>6</v>
      </c>
      <c r="K36" s="60">
        <f>K29</f>
        <v>6.5</v>
      </c>
    </row>
    <row r="37" spans="2:11" ht="20" customHeight="1" x14ac:dyDescent="0.35">
      <c r="B37" s="91" t="s">
        <v>10</v>
      </c>
      <c r="C37" s="36">
        <f>$C$10</f>
        <v>0.12</v>
      </c>
      <c r="D37" s="52">
        <f t="shared" ref="D37:F39" si="6">IFERROR((D$36*$H$16*$C37-$H$25)/(D$36*$H$16+$H$25),"")</f>
        <v>-3.4136644791505008E-2</v>
      </c>
      <c r="E37" s="52">
        <f t="shared" si="6"/>
        <v>-2.2931130108822435E-2</v>
      </c>
      <c r="F37" s="52">
        <f t="shared" si="6"/>
        <v>-1.3244448368725412E-2</v>
      </c>
      <c r="G37" s="34" t="s">
        <v>10</v>
      </c>
      <c r="H37" s="36">
        <f>$C$10</f>
        <v>0.12</v>
      </c>
      <c r="I37" s="63">
        <f t="shared" ref="I37:K39" si="7">IFERROR(I30/$C$7,"")</f>
        <v>24.460127874743222</v>
      </c>
      <c r="J37" s="63">
        <f t="shared" si="7"/>
        <v>25.718318118013698</v>
      </c>
      <c r="K37" s="63">
        <f t="shared" si="7"/>
        <v>26.976508361284175</v>
      </c>
    </row>
    <row r="38" spans="2:11" ht="20" customHeight="1" x14ac:dyDescent="0.35">
      <c r="B38" s="91" t="s">
        <v>11</v>
      </c>
      <c r="C38" s="36">
        <f>$C$11</f>
        <v>0.13</v>
      </c>
      <c r="D38" s="52">
        <f t="shared" si="6"/>
        <v>-2.5512864834286289E-2</v>
      </c>
      <c r="E38" s="52">
        <f t="shared" si="6"/>
        <v>-1.4207300913365487E-2</v>
      </c>
      <c r="F38" s="52">
        <f t="shared" si="6"/>
        <v>-4.4341309434461733E-3</v>
      </c>
      <c r="G38" s="34" t="s">
        <v>11</v>
      </c>
      <c r="H38" s="36">
        <f>$C$11</f>
        <v>0.13</v>
      </c>
      <c r="I38" s="64">
        <f t="shared" si="7"/>
        <v>23.52326819036205</v>
      </c>
      <c r="J38" s="64">
        <f t="shared" si="7"/>
        <v>24.726762965116382</v>
      </c>
      <c r="K38" s="64">
        <f t="shared" si="7"/>
        <v>25.930257739870715</v>
      </c>
    </row>
    <row r="39" spans="2:11" ht="20" customHeight="1" thickBot="1" x14ac:dyDescent="0.4">
      <c r="B39" s="91" t="s">
        <v>12</v>
      </c>
      <c r="C39" s="36">
        <f>$C$12</f>
        <v>0.14000000000000001</v>
      </c>
      <c r="D39" s="61">
        <f t="shared" si="6"/>
        <v>-1.6889084877067573E-2</v>
      </c>
      <c r="E39" s="61">
        <f t="shared" si="6"/>
        <v>-5.4834717179085375E-3</v>
      </c>
      <c r="F39" s="61">
        <f t="shared" si="6"/>
        <v>4.3761864818330663E-3</v>
      </c>
      <c r="G39" s="34" t="s">
        <v>12</v>
      </c>
      <c r="H39" s="36">
        <f>$C$12</f>
        <v>0.14000000000000001</v>
      </c>
      <c r="I39" s="65">
        <f t="shared" si="7"/>
        <v>22.630527780194893</v>
      </c>
      <c r="J39" s="65">
        <f t="shared" si="7"/>
        <v>23.782155658876064</v>
      </c>
      <c r="K39" s="65">
        <f t="shared" si="7"/>
        <v>24.933783537557236</v>
      </c>
    </row>
    <row r="40" spans="2:11" x14ac:dyDescent="0.35">
      <c r="B40" s="90"/>
      <c r="C40" s="14"/>
      <c r="D40" s="35"/>
      <c r="E40" s="35"/>
      <c r="F40" s="35"/>
      <c r="H40" s="14"/>
      <c r="I40" s="54"/>
      <c r="J40" s="54"/>
      <c r="K40" s="54"/>
    </row>
    <row r="41" spans="2:11" ht="20" customHeight="1" x14ac:dyDescent="0.35">
      <c r="B41" s="81" t="s">
        <v>32</v>
      </c>
      <c r="D41" s="25" t="s">
        <v>27</v>
      </c>
      <c r="E41" s="3"/>
      <c r="F41" s="3"/>
      <c r="I41" s="25" t="s">
        <v>28</v>
      </c>
      <c r="J41" s="3"/>
      <c r="K41" s="3"/>
    </row>
    <row r="42" spans="2:11" ht="20" customHeight="1" x14ac:dyDescent="0.35">
      <c r="B42" s="90"/>
      <c r="D42" s="55" t="s">
        <v>26</v>
      </c>
      <c r="E42" s="56"/>
      <c r="F42" s="56"/>
      <c r="I42" s="55" t="s">
        <v>26</v>
      </c>
      <c r="J42" s="56"/>
      <c r="K42" s="56"/>
    </row>
    <row r="43" spans="2:11" ht="20" customHeight="1" x14ac:dyDescent="0.35">
      <c r="B43" s="90"/>
      <c r="D43" s="66">
        <v>2.5000000000000001E-2</v>
      </c>
      <c r="E43" s="66">
        <v>0.03</v>
      </c>
      <c r="F43" s="66">
        <v>3.5000000000000003E-2</v>
      </c>
      <c r="I43" s="52">
        <f>D43</f>
        <v>2.5000000000000001E-2</v>
      </c>
      <c r="J43" s="52">
        <f>E43</f>
        <v>0.03</v>
      </c>
      <c r="K43" s="52">
        <f>F43</f>
        <v>3.5000000000000003E-2</v>
      </c>
    </row>
    <row r="44" spans="2:11" ht="20" customHeight="1" x14ac:dyDescent="0.35">
      <c r="B44" s="91" t="s">
        <v>10</v>
      </c>
      <c r="C44" s="36">
        <f>$C$10</f>
        <v>0.12</v>
      </c>
      <c r="D44" s="57">
        <f t="shared" ref="D44:F46" si="8">IFERROR(NPV($C44,$D$25:$G$25,$H$25+$H$25*(1+D$43)/($C44-D$43)),"")</f>
        <v>675.60599455972942</v>
      </c>
      <c r="E44" s="57">
        <f t="shared" si="8"/>
        <v>701.64495414237081</v>
      </c>
      <c r="F44" s="57">
        <f t="shared" si="8"/>
        <v>730.74732073473479</v>
      </c>
      <c r="G44" s="34" t="s">
        <v>10</v>
      </c>
      <c r="H44" s="36">
        <f>$C$10</f>
        <v>0.12</v>
      </c>
      <c r="I44" s="57">
        <f t="shared" ref="I44:K46" si="9">IFERROR(D44-$C$6,"")</f>
        <v>620.10599455972942</v>
      </c>
      <c r="J44" s="57">
        <f t="shared" si="9"/>
        <v>646.14495414237081</v>
      </c>
      <c r="K44" s="57">
        <f t="shared" si="9"/>
        <v>675.24732073473479</v>
      </c>
    </row>
    <row r="45" spans="2:11" ht="20" customHeight="1" x14ac:dyDescent="0.35">
      <c r="B45" s="91" t="s">
        <v>11</v>
      </c>
      <c r="C45" s="36">
        <f>$C$11</f>
        <v>0.13</v>
      </c>
      <c r="D45" s="58">
        <f t="shared" si="8"/>
        <v>611.8492648374903</v>
      </c>
      <c r="E45" s="58">
        <f t="shared" si="8"/>
        <v>632.31176801690174</v>
      </c>
      <c r="F45" s="58">
        <f t="shared" si="8"/>
        <v>654.9282188994091</v>
      </c>
      <c r="G45" s="34" t="s">
        <v>11</v>
      </c>
      <c r="H45" s="36">
        <f>$C$11</f>
        <v>0.13</v>
      </c>
      <c r="I45" s="58">
        <f t="shared" si="9"/>
        <v>556.3492648374903</v>
      </c>
      <c r="J45" s="58">
        <f t="shared" si="9"/>
        <v>576.81176801690174</v>
      </c>
      <c r="K45" s="58">
        <f t="shared" si="9"/>
        <v>599.4282188994091</v>
      </c>
    </row>
    <row r="46" spans="2:11" ht="20" customHeight="1" thickBot="1" x14ac:dyDescent="0.4">
      <c r="B46" s="91" t="s">
        <v>12</v>
      </c>
      <c r="C46" s="36">
        <f>$C$12</f>
        <v>0.14000000000000001</v>
      </c>
      <c r="D46" s="59">
        <f t="shared" si="8"/>
        <v>559.1620155060117</v>
      </c>
      <c r="E46" s="59">
        <f t="shared" si="8"/>
        <v>575.55854377222761</v>
      </c>
      <c r="F46" s="59">
        <f t="shared" si="8"/>
        <v>593.51664615903553</v>
      </c>
      <c r="G46" s="34" t="s">
        <v>12</v>
      </c>
      <c r="H46" s="36">
        <f>$C$12</f>
        <v>0.14000000000000001</v>
      </c>
      <c r="I46" s="59">
        <f t="shared" si="9"/>
        <v>503.6620155060117</v>
      </c>
      <c r="J46" s="59">
        <f t="shared" si="9"/>
        <v>520.05854377222761</v>
      </c>
      <c r="K46" s="59">
        <f t="shared" si="9"/>
        <v>538.01664615903553</v>
      </c>
    </row>
    <row r="47" spans="2:11" ht="11" customHeight="1" x14ac:dyDescent="0.35">
      <c r="B47" s="90"/>
      <c r="C47" s="38"/>
      <c r="D47" s="3"/>
      <c r="E47" s="3"/>
      <c r="F47" s="3"/>
      <c r="H47" s="38"/>
      <c r="I47" s="3"/>
      <c r="J47" s="3"/>
      <c r="K47" s="3"/>
    </row>
    <row r="48" spans="2:11" ht="20" customHeight="1" x14ac:dyDescent="0.35">
      <c r="B48" s="90"/>
      <c r="C48" s="38"/>
      <c r="D48" s="25" t="s">
        <v>30</v>
      </c>
      <c r="E48" s="3"/>
      <c r="F48" s="3"/>
      <c r="H48" s="38"/>
      <c r="I48" s="25" t="s">
        <v>31</v>
      </c>
      <c r="J48" s="3"/>
      <c r="K48" s="3"/>
    </row>
    <row r="49" spans="2:11" ht="20" customHeight="1" x14ac:dyDescent="0.35">
      <c r="B49" s="90"/>
      <c r="C49" s="38"/>
      <c r="D49" s="55" t="s">
        <v>26</v>
      </c>
      <c r="E49" s="56"/>
      <c r="F49" s="56"/>
      <c r="H49" s="38"/>
      <c r="I49" s="55" t="s">
        <v>26</v>
      </c>
      <c r="J49" s="56"/>
      <c r="K49" s="56"/>
    </row>
    <row r="50" spans="2:11" ht="20" customHeight="1" x14ac:dyDescent="0.35">
      <c r="B50" s="90"/>
      <c r="C50" s="38"/>
      <c r="D50" s="52">
        <f>D43</f>
        <v>2.5000000000000001E-2</v>
      </c>
      <c r="E50" s="52">
        <f>E43</f>
        <v>0.03</v>
      </c>
      <c r="F50" s="52">
        <f>F43</f>
        <v>3.5000000000000003E-2</v>
      </c>
      <c r="H50" s="38"/>
      <c r="I50" s="52">
        <f>I43</f>
        <v>2.5000000000000001E-2</v>
      </c>
      <c r="J50" s="52">
        <f>J43</f>
        <v>0.03</v>
      </c>
      <c r="K50" s="52">
        <f>K43</f>
        <v>3.5000000000000003E-2</v>
      </c>
    </row>
    <row r="51" spans="2:11" ht="20" customHeight="1" x14ac:dyDescent="0.35">
      <c r="B51" s="91" t="s">
        <v>10</v>
      </c>
      <c r="C51" s="36">
        <f>$C$10</f>
        <v>0.12</v>
      </c>
      <c r="D51" s="60">
        <f t="shared" ref="D51:F53" si="10">IFERROR($H$25*(1+D$50)/($C51-D$50)/$H$16,"")</f>
        <v>9.470069395223101</v>
      </c>
      <c r="E51" s="60">
        <f t="shared" si="10"/>
        <v>10.044946236559138</v>
      </c>
      <c r="F51" s="60">
        <f t="shared" si="10"/>
        <v>10.68745564746412</v>
      </c>
      <c r="G51" s="34" t="s">
        <v>10</v>
      </c>
      <c r="H51" s="36">
        <f>$C$10</f>
        <v>0.12</v>
      </c>
      <c r="I51" s="63">
        <f t="shared" ref="I51:K53" si="11">IFERROR(I44/$C$7,"")</f>
        <v>34.450333031096079</v>
      </c>
      <c r="J51" s="63">
        <f t="shared" si="11"/>
        <v>35.896941896798381</v>
      </c>
      <c r="K51" s="63">
        <f t="shared" si="11"/>
        <v>37.513740040818597</v>
      </c>
    </row>
    <row r="52" spans="2:11" ht="20" customHeight="1" x14ac:dyDescent="0.35">
      <c r="B52" s="91" t="s">
        <v>11</v>
      </c>
      <c r="C52" s="36">
        <f>$C$11</f>
        <v>0.13</v>
      </c>
      <c r="D52" s="60">
        <f t="shared" si="10"/>
        <v>8.5681580242494721</v>
      </c>
      <c r="E52" s="60">
        <f t="shared" si="10"/>
        <v>9.0404516129032242</v>
      </c>
      <c r="F52" s="60">
        <f t="shared" si="10"/>
        <v>9.5624603161521069</v>
      </c>
      <c r="G52" s="34" t="s">
        <v>11</v>
      </c>
      <c r="H52" s="36">
        <f>$C$11</f>
        <v>0.13</v>
      </c>
      <c r="I52" s="64">
        <f t="shared" si="11"/>
        <v>30.908292490971682</v>
      </c>
      <c r="J52" s="64">
        <f t="shared" si="11"/>
        <v>32.045098223161204</v>
      </c>
      <c r="K52" s="64">
        <f t="shared" si="11"/>
        <v>33.301567716633841</v>
      </c>
    </row>
    <row r="53" spans="2:11" ht="20" customHeight="1" thickBot="1" x14ac:dyDescent="0.4">
      <c r="B53" s="91" t="s">
        <v>12</v>
      </c>
      <c r="C53" s="36">
        <f>$C$12</f>
        <v>0.14000000000000001</v>
      </c>
      <c r="D53" s="62">
        <f t="shared" si="10"/>
        <v>7.823100804749517</v>
      </c>
      <c r="E53" s="62">
        <f t="shared" si="10"/>
        <v>8.2185923753665673</v>
      </c>
      <c r="F53" s="62">
        <f t="shared" si="10"/>
        <v>8.6517498098519052</v>
      </c>
      <c r="G53" s="34" t="s">
        <v>12</v>
      </c>
      <c r="H53" s="36">
        <f>$C$12</f>
        <v>0.14000000000000001</v>
      </c>
      <c r="I53" s="65">
        <f t="shared" si="11"/>
        <v>27.981223083667317</v>
      </c>
      <c r="J53" s="65">
        <f t="shared" si="11"/>
        <v>28.892141320679311</v>
      </c>
      <c r="K53" s="65">
        <f t="shared" si="11"/>
        <v>29.889813675501973</v>
      </c>
    </row>
    <row r="54" spans="2:11" ht="20" customHeight="1" x14ac:dyDescent="0.35">
      <c r="B54" s="92"/>
      <c r="C54" s="73"/>
      <c r="D54" s="73"/>
      <c r="E54" s="73"/>
      <c r="F54" s="73"/>
      <c r="G54" s="73"/>
      <c r="H54" s="73"/>
      <c r="I54" s="73"/>
      <c r="J54" s="73"/>
      <c r="K54" s="73"/>
    </row>
    <row r="55" spans="2:11" s="68" customFormat="1" ht="25" customHeight="1" x14ac:dyDescent="0.25">
      <c r="B55" s="93" t="str">
        <f>"(1)  Assumes net debt of "&amp;TEXT(C6,"$0.0")&amp;" million as of "&amp;TEXT(C8,"MM/DD/YY")&amp;"."</f>
        <v>(1)  Assumes net debt of $55.5 million as of 12/31/25.</v>
      </c>
    </row>
    <row r="56" spans="2:11" s="68" customFormat="1" ht="25" customHeight="1" x14ac:dyDescent="0.25">
      <c r="B56" s="93" t="str">
        <f>"(2)  Assumes outstanding diluted shares of "&amp;TEXT(C7,"0.000")&amp;" million."</f>
        <v>(2)  Assumes outstanding diluted shares of 18.000 million.</v>
      </c>
    </row>
    <row r="57" spans="2:11" ht="11" customHeight="1" x14ac:dyDescent="0.35">
      <c r="B57" s="94"/>
      <c r="C57" s="2"/>
      <c r="D57" s="2"/>
      <c r="E57" s="2"/>
      <c r="F57" s="2"/>
      <c r="G57" s="2"/>
    </row>
    <row r="58" spans="2:11" ht="50" customHeight="1" x14ac:dyDescent="0.35">
      <c r="B58" s="97" t="s">
        <v>0</v>
      </c>
      <c r="C58" s="97"/>
      <c r="D58" s="97"/>
      <c r="E58" s="97"/>
      <c r="F58" s="97"/>
      <c r="G58" s="97"/>
      <c r="H58" s="97"/>
      <c r="I58" s="97"/>
      <c r="J58" s="97"/>
      <c r="K58" s="97"/>
    </row>
  </sheetData>
  <mergeCells count="1">
    <mergeCell ref="B58:K58"/>
  </mergeCells>
  <hyperlinks>
    <hyperlink ref="B58:K58" r:id="rId1" display="CLICK HERE TO CREATE IN SMARTSHEET" xr:uid="{325CB0B7-3310-4663-A67A-A672FDFF0E83}"/>
  </hyperlinks>
  <pageMargins left="0.3" right="0.3" top="0.3" bottom="0.3" header="0" footer="0"/>
  <pageSetup scale="75" fitToHeight="0" orientation="landscape" horizontalDpi="0" verticalDpi="0"/>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ED71-4864-384E-83FC-A96A1AE2AE80}">
  <sheetPr>
    <tabColor theme="3" tint="0.59999389629810485"/>
    <outlinePr summaryBelow="0"/>
    <pageSetUpPr fitToPage="1"/>
  </sheetPr>
  <dimension ref="A1:M56"/>
  <sheetViews>
    <sheetView showGridLines="0" workbookViewId="0">
      <pane ySplit="1" topLeftCell="A2" activePane="bottomLeft" state="frozen"/>
      <selection pane="bottomLeft" activeCell="C4" sqref="C4"/>
    </sheetView>
  </sheetViews>
  <sheetFormatPr defaultColWidth="8.81640625" defaultRowHeight="14.5" x14ac:dyDescent="0.35"/>
  <cols>
    <col min="1" max="1" width="3.36328125" style="1" customWidth="1"/>
    <col min="2" max="2" width="33.81640625" style="1" customWidth="1"/>
    <col min="3" max="11" width="11.81640625" style="1" customWidth="1"/>
    <col min="12" max="12" width="3.36328125" style="1" customWidth="1"/>
    <col min="13" max="16384" width="8.81640625" style="1"/>
  </cols>
  <sheetData>
    <row r="1" spans="1:13" s="5" customFormat="1" ht="42" customHeight="1" x14ac:dyDescent="0.35">
      <c r="B1" s="95" t="s">
        <v>16</v>
      </c>
    </row>
    <row r="2" spans="1:13" s="74" customFormat="1" ht="25" customHeight="1" x14ac:dyDescent="0.25">
      <c r="B2" s="96" t="s">
        <v>2</v>
      </c>
      <c r="C2" s="75"/>
      <c r="D2" s="75"/>
      <c r="E2" s="75"/>
      <c r="F2" s="75"/>
    </row>
    <row r="3" spans="1:13" s="19" customFormat="1" ht="20" customHeight="1" x14ac:dyDescent="0.35">
      <c r="A3" s="15"/>
      <c r="B3" s="77" t="s">
        <v>13</v>
      </c>
      <c r="C3" s="16"/>
      <c r="D3" s="17"/>
      <c r="E3" s="18"/>
      <c r="F3" s="18"/>
      <c r="G3" s="18"/>
      <c r="H3" s="18"/>
      <c r="I3" s="18"/>
      <c r="J3" s="18"/>
      <c r="K3" s="18"/>
      <c r="L3" s="18"/>
      <c r="M3" s="18"/>
    </row>
    <row r="4" spans="1:13" s="19" customFormat="1" ht="20" customHeight="1" x14ac:dyDescent="0.35">
      <c r="A4" s="15"/>
      <c r="B4" s="78" t="s">
        <v>7</v>
      </c>
      <c r="C4" s="21">
        <v>0</v>
      </c>
      <c r="D4" s="39"/>
      <c r="E4" s="40"/>
      <c r="F4" s="40"/>
      <c r="G4" s="40"/>
      <c r="H4" s="40"/>
      <c r="I4" s="40"/>
      <c r="J4" s="40"/>
      <c r="K4" s="40"/>
      <c r="L4" s="18"/>
      <c r="M4" s="18"/>
    </row>
    <row r="5" spans="1:13" s="19" customFormat="1" ht="20" customHeight="1" x14ac:dyDescent="0.35">
      <c r="A5" s="15"/>
      <c r="B5" s="78" t="s">
        <v>8</v>
      </c>
      <c r="C5" s="31">
        <v>0</v>
      </c>
      <c r="D5" s="39"/>
      <c r="E5" s="40"/>
      <c r="F5" s="40"/>
      <c r="G5" s="40"/>
      <c r="H5" s="40"/>
      <c r="I5" s="40"/>
      <c r="J5" s="40"/>
      <c r="K5" s="40"/>
      <c r="L5" s="18"/>
      <c r="M5" s="18"/>
    </row>
    <row r="6" spans="1:13" s="19" customFormat="1" ht="20" customHeight="1" x14ac:dyDescent="0.35">
      <c r="A6" s="15"/>
      <c r="B6" s="78" t="s">
        <v>9</v>
      </c>
      <c r="C6" s="32">
        <v>0</v>
      </c>
      <c r="D6" s="39"/>
      <c r="E6" s="40"/>
      <c r="F6" s="40"/>
      <c r="G6" s="40"/>
      <c r="H6" s="40"/>
      <c r="I6" s="40"/>
      <c r="J6" s="40"/>
      <c r="K6" s="40"/>
      <c r="L6" s="18"/>
      <c r="M6" s="18"/>
    </row>
    <row r="7" spans="1:13" s="19" customFormat="1" ht="20" customHeight="1" x14ac:dyDescent="0.35">
      <c r="A7" s="15"/>
      <c r="B7" s="79" t="s">
        <v>14</v>
      </c>
      <c r="C7" s="20">
        <v>46022</v>
      </c>
      <c r="D7" s="39"/>
      <c r="E7" s="40"/>
      <c r="F7" s="40"/>
      <c r="G7" s="40"/>
      <c r="H7" s="40"/>
      <c r="I7" s="40"/>
      <c r="J7" s="40"/>
      <c r="K7" s="40"/>
      <c r="L7" s="18"/>
      <c r="M7" s="18"/>
    </row>
    <row r="8" spans="1:13" s="19" customFormat="1" ht="20" customHeight="1" x14ac:dyDescent="0.35">
      <c r="A8" s="15"/>
      <c r="B8" s="79" t="s">
        <v>15</v>
      </c>
      <c r="C8" s="20">
        <v>46022</v>
      </c>
      <c r="D8" s="39"/>
      <c r="E8" s="40"/>
      <c r="F8" s="40"/>
      <c r="G8" s="40"/>
      <c r="H8" s="40"/>
      <c r="I8" s="40"/>
      <c r="J8" s="40"/>
      <c r="K8" s="40"/>
      <c r="L8" s="18"/>
      <c r="M8" s="18"/>
    </row>
    <row r="9" spans="1:13" s="19" customFormat="1" ht="20" customHeight="1" x14ac:dyDescent="0.35">
      <c r="A9" s="15"/>
      <c r="B9" s="78" t="s">
        <v>10</v>
      </c>
      <c r="C9" s="21">
        <v>0</v>
      </c>
      <c r="D9" s="39"/>
      <c r="E9" s="40"/>
      <c r="F9" s="40"/>
      <c r="G9" s="40"/>
      <c r="H9" s="40"/>
      <c r="I9" s="40"/>
      <c r="J9" s="40"/>
      <c r="K9" s="40"/>
      <c r="L9" s="18"/>
      <c r="M9" s="18"/>
    </row>
    <row r="10" spans="1:13" s="19" customFormat="1" ht="20" customHeight="1" x14ac:dyDescent="0.35">
      <c r="A10" s="15"/>
      <c r="B10" s="78" t="s">
        <v>11</v>
      </c>
      <c r="C10" s="22">
        <f>C9+0.01</f>
        <v>0.01</v>
      </c>
      <c r="D10" s="39"/>
      <c r="E10" s="40"/>
      <c r="F10" s="40"/>
      <c r="G10" s="40"/>
      <c r="H10" s="40"/>
      <c r="I10" s="40"/>
      <c r="J10" s="40"/>
      <c r="K10" s="40"/>
      <c r="L10" s="18"/>
      <c r="M10" s="18"/>
    </row>
    <row r="11" spans="1:13" s="19" customFormat="1" ht="20" customHeight="1" x14ac:dyDescent="0.35">
      <c r="A11" s="15"/>
      <c r="B11" s="78" t="s">
        <v>12</v>
      </c>
      <c r="C11" s="22">
        <f>C10+0.01</f>
        <v>0.02</v>
      </c>
      <c r="D11" s="39"/>
      <c r="E11" s="40"/>
      <c r="F11" s="40"/>
      <c r="G11" s="40"/>
      <c r="H11" s="40"/>
      <c r="I11" s="40"/>
      <c r="J11" s="40"/>
      <c r="K11" s="40"/>
      <c r="L11" s="18"/>
      <c r="M11" s="18"/>
    </row>
    <row r="12" spans="1:13" x14ac:dyDescent="0.35">
      <c r="B12" s="80"/>
      <c r="E12" s="13"/>
      <c r="F12" s="13"/>
      <c r="G12" s="13"/>
      <c r="H12" s="13"/>
      <c r="I12" s="13"/>
      <c r="J12" s="13"/>
      <c r="K12" s="10"/>
    </row>
    <row r="13" spans="1:13" ht="24" customHeight="1" x14ac:dyDescent="0.35">
      <c r="B13" s="81" t="s">
        <v>17</v>
      </c>
      <c r="C13" s="23"/>
      <c r="D13" s="27"/>
      <c r="E13" s="41"/>
      <c r="F13" s="27"/>
      <c r="G13" s="27"/>
      <c r="H13" s="27"/>
      <c r="J13" s="26"/>
      <c r="K13" s="26"/>
    </row>
    <row r="14" spans="1:13" x14ac:dyDescent="0.35">
      <c r="B14" s="82"/>
      <c r="C14" s="28">
        <f>YEAR(C8)</f>
        <v>2025</v>
      </c>
      <c r="D14" s="29">
        <f>C14+1</f>
        <v>2026</v>
      </c>
      <c r="E14" s="29">
        <f>D14+1</f>
        <v>2027</v>
      </c>
      <c r="F14" s="30">
        <f>E14+1</f>
        <v>2028</v>
      </c>
      <c r="G14" s="30">
        <f>F14+1</f>
        <v>2029</v>
      </c>
      <c r="H14" s="30">
        <f>G14+1</f>
        <v>2030</v>
      </c>
      <c r="I14" s="42" t="s">
        <v>4</v>
      </c>
      <c r="J14" s="26"/>
      <c r="K14" s="26"/>
    </row>
    <row r="15" spans="1:13" ht="20" customHeight="1" x14ac:dyDescent="0.35">
      <c r="B15" s="79" t="s">
        <v>5</v>
      </c>
      <c r="C15" s="69">
        <v>0</v>
      </c>
      <c r="D15" s="69">
        <v>0</v>
      </c>
      <c r="E15" s="69">
        <v>0</v>
      </c>
      <c r="F15" s="69">
        <v>0</v>
      </c>
      <c r="G15" s="69">
        <v>0</v>
      </c>
      <c r="H15" s="69">
        <v>0</v>
      </c>
      <c r="I15" s="52" t="str">
        <f>IFERROR((H15/D15)^(1/4)-1,"")</f>
        <v/>
      </c>
      <c r="J15" s="26"/>
      <c r="K15" s="26"/>
    </row>
    <row r="16" spans="1:13" ht="20" customHeight="1" thickBot="1" x14ac:dyDescent="0.4">
      <c r="B16" s="83" t="s">
        <v>18</v>
      </c>
      <c r="C16" s="70">
        <v>0</v>
      </c>
      <c r="D16" s="70">
        <v>0</v>
      </c>
      <c r="E16" s="70">
        <v>0</v>
      </c>
      <c r="F16" s="70">
        <v>0</v>
      </c>
      <c r="G16" s="70">
        <v>0</v>
      </c>
      <c r="H16" s="70">
        <v>0</v>
      </c>
      <c r="I16" s="44"/>
      <c r="J16" s="26"/>
      <c r="K16" s="26"/>
    </row>
    <row r="17" spans="2:11" ht="20" customHeight="1" x14ac:dyDescent="0.35">
      <c r="B17" s="84" t="s">
        <v>6</v>
      </c>
      <c r="C17" s="45">
        <f t="shared" ref="C17:H17" si="0">C15+C16</f>
        <v>0</v>
      </c>
      <c r="D17" s="45">
        <f t="shared" si="0"/>
        <v>0</v>
      </c>
      <c r="E17" s="45">
        <f t="shared" si="0"/>
        <v>0</v>
      </c>
      <c r="F17" s="45">
        <f t="shared" si="0"/>
        <v>0</v>
      </c>
      <c r="G17" s="45">
        <f t="shared" si="0"/>
        <v>0</v>
      </c>
      <c r="H17" s="45">
        <f t="shared" si="0"/>
        <v>0</v>
      </c>
      <c r="I17" s="53" t="str">
        <f>IFERROR((H17/D17)^(1/4)-1,"")</f>
        <v/>
      </c>
      <c r="J17" s="26"/>
      <c r="K17" s="26"/>
    </row>
    <row r="18" spans="2:11" s="11" customFormat="1" ht="20" customHeight="1" thickBot="1" x14ac:dyDescent="0.3">
      <c r="B18" s="85" t="s">
        <v>19</v>
      </c>
      <c r="C18" s="46">
        <f t="shared" ref="C18:H18" si="1">-C17*$C$4</f>
        <v>0</v>
      </c>
      <c r="D18" s="46">
        <f t="shared" si="1"/>
        <v>0</v>
      </c>
      <c r="E18" s="46">
        <f t="shared" si="1"/>
        <v>0</v>
      </c>
      <c r="F18" s="46">
        <f t="shared" si="1"/>
        <v>0</v>
      </c>
      <c r="G18" s="46">
        <f t="shared" si="1"/>
        <v>0</v>
      </c>
      <c r="H18" s="46">
        <f t="shared" si="1"/>
        <v>0</v>
      </c>
      <c r="I18" s="47"/>
      <c r="J18" s="24"/>
      <c r="K18" s="24"/>
    </row>
    <row r="19" spans="2:11" s="12" customFormat="1" ht="20" customHeight="1" thickBot="1" x14ac:dyDescent="0.35">
      <c r="B19" s="86" t="s">
        <v>23</v>
      </c>
      <c r="C19" s="48">
        <f t="shared" ref="C19:H19" si="2">SUM(C17:C18)</f>
        <v>0</v>
      </c>
      <c r="D19" s="48">
        <f t="shared" si="2"/>
        <v>0</v>
      </c>
      <c r="E19" s="48">
        <f t="shared" si="2"/>
        <v>0</v>
      </c>
      <c r="F19" s="48">
        <f t="shared" si="2"/>
        <v>0</v>
      </c>
      <c r="G19" s="48">
        <f t="shared" si="2"/>
        <v>0</v>
      </c>
      <c r="H19" s="48">
        <f t="shared" si="2"/>
        <v>0</v>
      </c>
      <c r="I19" s="51" t="str">
        <f>IFERROR((H19/D19)^(1/4)-1,"")</f>
        <v/>
      </c>
      <c r="J19" s="25"/>
      <c r="K19" s="25"/>
    </row>
    <row r="20" spans="2:11" ht="11" customHeight="1" x14ac:dyDescent="0.35">
      <c r="B20" s="87"/>
      <c r="C20" s="43"/>
      <c r="D20" s="43"/>
      <c r="E20" s="43"/>
      <c r="F20" s="43"/>
      <c r="G20" s="43"/>
      <c r="H20" s="43"/>
      <c r="I20" s="33"/>
      <c r="J20" s="26"/>
      <c r="K20" s="26"/>
    </row>
    <row r="21" spans="2:11" ht="20" customHeight="1" x14ac:dyDescent="0.35">
      <c r="B21" s="88" t="s">
        <v>33</v>
      </c>
      <c r="C21" s="71">
        <v>0</v>
      </c>
      <c r="D21" s="71">
        <v>0</v>
      </c>
      <c r="E21" s="71">
        <v>0</v>
      </c>
      <c r="F21" s="71">
        <v>0</v>
      </c>
      <c r="G21" s="71">
        <v>0</v>
      </c>
      <c r="H21" s="71">
        <v>0</v>
      </c>
      <c r="I21" s="49"/>
      <c r="J21" s="26"/>
      <c r="K21" s="26"/>
    </row>
    <row r="22" spans="2:11" ht="20" customHeight="1" x14ac:dyDescent="0.35">
      <c r="B22" s="88" t="s">
        <v>20</v>
      </c>
      <c r="C22" s="71">
        <v>0</v>
      </c>
      <c r="D22" s="71">
        <v>0</v>
      </c>
      <c r="E22" s="71">
        <v>0</v>
      </c>
      <c r="F22" s="71">
        <v>0</v>
      </c>
      <c r="G22" s="71">
        <v>0</v>
      </c>
      <c r="H22" s="71">
        <v>0</v>
      </c>
      <c r="I22" s="49"/>
      <c r="J22" s="26"/>
      <c r="K22" s="26"/>
    </row>
    <row r="23" spans="2:11" ht="20" customHeight="1" thickBot="1" x14ac:dyDescent="0.4">
      <c r="B23" s="89" t="s">
        <v>21</v>
      </c>
      <c r="C23" s="72">
        <v>0</v>
      </c>
      <c r="D23" s="72">
        <v>0</v>
      </c>
      <c r="E23" s="72">
        <v>0</v>
      </c>
      <c r="F23" s="72">
        <v>0</v>
      </c>
      <c r="G23" s="72">
        <v>0</v>
      </c>
      <c r="H23" s="72">
        <v>0</v>
      </c>
      <c r="I23" s="50"/>
      <c r="J23" s="26"/>
      <c r="K23" s="26"/>
    </row>
    <row r="24" spans="2:11" ht="20" customHeight="1" thickBot="1" x14ac:dyDescent="0.4">
      <c r="B24" s="86" t="s">
        <v>22</v>
      </c>
      <c r="C24" s="48">
        <f t="shared" ref="C24:H24" si="3">SUM(C19:C23)</f>
        <v>0</v>
      </c>
      <c r="D24" s="48">
        <f t="shared" si="3"/>
        <v>0</v>
      </c>
      <c r="E24" s="48">
        <f t="shared" si="3"/>
        <v>0</v>
      </c>
      <c r="F24" s="48">
        <f t="shared" si="3"/>
        <v>0</v>
      </c>
      <c r="G24" s="48">
        <f t="shared" si="3"/>
        <v>0</v>
      </c>
      <c r="H24" s="48">
        <f t="shared" si="3"/>
        <v>0</v>
      </c>
      <c r="I24" s="51" t="str">
        <f>IFERROR((H24/D24)^(1/4)-1,"")</f>
        <v/>
      </c>
      <c r="J24" s="26"/>
      <c r="K24" s="26"/>
    </row>
    <row r="25" spans="2:11" ht="20" customHeight="1" x14ac:dyDescent="0.35">
      <c r="B25" s="82"/>
      <c r="C25" s="26"/>
      <c r="D25" s="26"/>
      <c r="E25" s="26"/>
      <c r="F25" s="26"/>
      <c r="G25" s="26"/>
      <c r="H25" s="26"/>
      <c r="I25" s="26"/>
      <c r="J25" s="26"/>
      <c r="K25" s="26"/>
    </row>
    <row r="26" spans="2:11" ht="20" customHeight="1" x14ac:dyDescent="0.35">
      <c r="B26" s="81" t="s">
        <v>24</v>
      </c>
      <c r="D26" s="25" t="s">
        <v>27</v>
      </c>
      <c r="E26" s="3"/>
      <c r="F26" s="3"/>
      <c r="I26" s="25" t="s">
        <v>28</v>
      </c>
      <c r="J26" s="3"/>
      <c r="K26" s="3"/>
    </row>
    <row r="27" spans="2:11" ht="20" customHeight="1" x14ac:dyDescent="0.35">
      <c r="B27" s="90"/>
      <c r="D27" s="55" t="s">
        <v>25</v>
      </c>
      <c r="E27" s="56"/>
      <c r="F27" s="56"/>
      <c r="I27" s="55" t="s">
        <v>25</v>
      </c>
      <c r="J27" s="56"/>
      <c r="K27" s="56"/>
    </row>
    <row r="28" spans="2:11" ht="20" customHeight="1" x14ac:dyDescent="0.35">
      <c r="B28" s="90"/>
      <c r="D28" s="67">
        <v>1</v>
      </c>
      <c r="E28" s="67">
        <v>2</v>
      </c>
      <c r="F28" s="67">
        <v>3</v>
      </c>
      <c r="I28" s="60">
        <f>D28</f>
        <v>1</v>
      </c>
      <c r="J28" s="60">
        <f>E28</f>
        <v>2</v>
      </c>
      <c r="K28" s="60">
        <f>F28</f>
        <v>3</v>
      </c>
    </row>
    <row r="29" spans="2:11" ht="20" customHeight="1" x14ac:dyDescent="0.35">
      <c r="B29" s="91" t="s">
        <v>10</v>
      </c>
      <c r="C29" s="36">
        <f>$C$9</f>
        <v>0</v>
      </c>
      <c r="D29" s="57">
        <f t="shared" ref="D29:F31" si="4">NPV($C9,$D$24:$G$24,$H$24+D$28*$H$15)</f>
        <v>0</v>
      </c>
      <c r="E29" s="57">
        <f t="shared" si="4"/>
        <v>0</v>
      </c>
      <c r="F29" s="57">
        <f t="shared" si="4"/>
        <v>0</v>
      </c>
      <c r="G29" s="34" t="s">
        <v>10</v>
      </c>
      <c r="H29" s="36">
        <f>$C$9</f>
        <v>0</v>
      </c>
      <c r="I29" s="57">
        <f t="shared" ref="I29:K31" si="5">IFERROR(D29-$C$5,"")</f>
        <v>0</v>
      </c>
      <c r="J29" s="57">
        <f t="shared" si="5"/>
        <v>0</v>
      </c>
      <c r="K29" s="57">
        <f t="shared" si="5"/>
        <v>0</v>
      </c>
    </row>
    <row r="30" spans="2:11" ht="20" customHeight="1" x14ac:dyDescent="0.35">
      <c r="B30" s="91" t="s">
        <v>11</v>
      </c>
      <c r="C30" s="36">
        <f>$C$10</f>
        <v>0.01</v>
      </c>
      <c r="D30" s="58">
        <f t="shared" si="4"/>
        <v>0</v>
      </c>
      <c r="E30" s="58">
        <f t="shared" si="4"/>
        <v>0</v>
      </c>
      <c r="F30" s="58">
        <f t="shared" si="4"/>
        <v>0</v>
      </c>
      <c r="G30" s="34" t="s">
        <v>11</v>
      </c>
      <c r="H30" s="36">
        <f>$C$10</f>
        <v>0.01</v>
      </c>
      <c r="I30" s="58">
        <f t="shared" si="5"/>
        <v>0</v>
      </c>
      <c r="J30" s="58">
        <f t="shared" si="5"/>
        <v>0</v>
      </c>
      <c r="K30" s="58">
        <f t="shared" si="5"/>
        <v>0</v>
      </c>
    </row>
    <row r="31" spans="2:11" ht="20" customHeight="1" thickBot="1" x14ac:dyDescent="0.4">
      <c r="B31" s="91" t="s">
        <v>12</v>
      </c>
      <c r="C31" s="36">
        <f>$C$11</f>
        <v>0.02</v>
      </c>
      <c r="D31" s="59">
        <f t="shared" si="4"/>
        <v>0</v>
      </c>
      <c r="E31" s="59">
        <f t="shared" si="4"/>
        <v>0</v>
      </c>
      <c r="F31" s="59">
        <f t="shared" si="4"/>
        <v>0</v>
      </c>
      <c r="G31" s="34" t="s">
        <v>12</v>
      </c>
      <c r="H31" s="36">
        <f>$C$11</f>
        <v>0.02</v>
      </c>
      <c r="I31" s="59">
        <f t="shared" si="5"/>
        <v>0</v>
      </c>
      <c r="J31" s="59">
        <f t="shared" si="5"/>
        <v>0</v>
      </c>
      <c r="K31" s="59">
        <f t="shared" si="5"/>
        <v>0</v>
      </c>
    </row>
    <row r="32" spans="2:11" ht="11" customHeight="1" x14ac:dyDescent="0.35">
      <c r="B32" s="90"/>
      <c r="C32" s="37"/>
      <c r="D32" s="3"/>
      <c r="E32" s="3"/>
      <c r="F32" s="3"/>
      <c r="H32" s="38"/>
      <c r="I32" s="3"/>
      <c r="J32" s="3"/>
      <c r="K32" s="3"/>
    </row>
    <row r="33" spans="2:11" ht="20" customHeight="1" x14ac:dyDescent="0.35">
      <c r="B33" s="90"/>
      <c r="C33" s="37"/>
      <c r="D33" s="25" t="s">
        <v>29</v>
      </c>
      <c r="E33" s="3"/>
      <c r="F33" s="3"/>
      <c r="H33" s="38"/>
      <c r="I33" s="25" t="s">
        <v>31</v>
      </c>
      <c r="J33" s="3"/>
      <c r="K33" s="3"/>
    </row>
    <row r="34" spans="2:11" ht="20" customHeight="1" x14ac:dyDescent="0.35">
      <c r="B34" s="90"/>
      <c r="C34" s="37"/>
      <c r="D34" s="55" t="s">
        <v>25</v>
      </c>
      <c r="E34" s="56"/>
      <c r="F34" s="56"/>
      <c r="H34" s="38"/>
      <c r="I34" s="55" t="s">
        <v>25</v>
      </c>
      <c r="J34" s="56"/>
      <c r="K34" s="56"/>
    </row>
    <row r="35" spans="2:11" ht="20" customHeight="1" x14ac:dyDescent="0.35">
      <c r="B35" s="90"/>
      <c r="C35" s="37"/>
      <c r="D35" s="60">
        <f>D28</f>
        <v>1</v>
      </c>
      <c r="E35" s="60">
        <f>E28</f>
        <v>2</v>
      </c>
      <c r="F35" s="60">
        <f>F28</f>
        <v>3</v>
      </c>
      <c r="H35" s="38"/>
      <c r="I35" s="60">
        <f>I28</f>
        <v>1</v>
      </c>
      <c r="J35" s="60">
        <f>J28</f>
        <v>2</v>
      </c>
      <c r="K35" s="60">
        <f>K28</f>
        <v>3</v>
      </c>
    </row>
    <row r="36" spans="2:11" ht="20" customHeight="1" x14ac:dyDescent="0.35">
      <c r="B36" s="91" t="s">
        <v>10</v>
      </c>
      <c r="C36" s="36">
        <f>$C$9</f>
        <v>0</v>
      </c>
      <c r="D36" s="52" t="str">
        <f t="shared" ref="D36:F38" si="6">IFERROR((D$35*$H$15*$C36-$H$24)/(D$35*$H$15+$H$24),"")</f>
        <v/>
      </c>
      <c r="E36" s="52" t="str">
        <f t="shared" si="6"/>
        <v/>
      </c>
      <c r="F36" s="52" t="str">
        <f t="shared" si="6"/>
        <v/>
      </c>
      <c r="G36" s="34" t="s">
        <v>10</v>
      </c>
      <c r="H36" s="36">
        <f>$C$9</f>
        <v>0</v>
      </c>
      <c r="I36" s="63" t="str">
        <f t="shared" ref="I36:K38" si="7">IFERROR(I29/$C$6,"")</f>
        <v/>
      </c>
      <c r="J36" s="63" t="str">
        <f t="shared" si="7"/>
        <v/>
      </c>
      <c r="K36" s="63" t="str">
        <f t="shared" si="7"/>
        <v/>
      </c>
    </row>
    <row r="37" spans="2:11" ht="20" customHeight="1" x14ac:dyDescent="0.35">
      <c r="B37" s="91" t="s">
        <v>11</v>
      </c>
      <c r="C37" s="36">
        <f>$C$10</f>
        <v>0.01</v>
      </c>
      <c r="D37" s="52" t="str">
        <f t="shared" si="6"/>
        <v/>
      </c>
      <c r="E37" s="52" t="str">
        <f t="shared" si="6"/>
        <v/>
      </c>
      <c r="F37" s="52" t="str">
        <f t="shared" si="6"/>
        <v/>
      </c>
      <c r="G37" s="34" t="s">
        <v>11</v>
      </c>
      <c r="H37" s="36">
        <f>$C$10</f>
        <v>0.01</v>
      </c>
      <c r="I37" s="64" t="str">
        <f t="shared" si="7"/>
        <v/>
      </c>
      <c r="J37" s="64" t="str">
        <f t="shared" si="7"/>
        <v/>
      </c>
      <c r="K37" s="64" t="str">
        <f t="shared" si="7"/>
        <v/>
      </c>
    </row>
    <row r="38" spans="2:11" ht="20" customHeight="1" thickBot="1" x14ac:dyDescent="0.4">
      <c r="B38" s="91" t="s">
        <v>12</v>
      </c>
      <c r="C38" s="36">
        <f>$C$11</f>
        <v>0.02</v>
      </c>
      <c r="D38" s="61" t="str">
        <f t="shared" si="6"/>
        <v/>
      </c>
      <c r="E38" s="61" t="str">
        <f t="shared" si="6"/>
        <v/>
      </c>
      <c r="F38" s="61" t="str">
        <f t="shared" si="6"/>
        <v/>
      </c>
      <c r="G38" s="34" t="s">
        <v>12</v>
      </c>
      <c r="H38" s="36">
        <f>$C$11</f>
        <v>0.02</v>
      </c>
      <c r="I38" s="65" t="str">
        <f t="shared" si="7"/>
        <v/>
      </c>
      <c r="J38" s="65" t="str">
        <f t="shared" si="7"/>
        <v/>
      </c>
      <c r="K38" s="65" t="str">
        <f t="shared" si="7"/>
        <v/>
      </c>
    </row>
    <row r="39" spans="2:11" x14ac:dyDescent="0.35">
      <c r="B39" s="90"/>
      <c r="C39" s="14"/>
      <c r="D39" s="35"/>
      <c r="E39" s="35"/>
      <c r="F39" s="35"/>
      <c r="H39" s="14"/>
      <c r="I39" s="54"/>
      <c r="J39" s="54"/>
      <c r="K39" s="54"/>
    </row>
    <row r="40" spans="2:11" ht="20" customHeight="1" x14ac:dyDescent="0.35">
      <c r="B40" s="81" t="s">
        <v>32</v>
      </c>
      <c r="D40" s="25" t="s">
        <v>27</v>
      </c>
      <c r="E40" s="3"/>
      <c r="F40" s="3"/>
      <c r="I40" s="25" t="s">
        <v>28</v>
      </c>
      <c r="J40" s="3"/>
      <c r="K40" s="3"/>
    </row>
    <row r="41" spans="2:11" ht="20" customHeight="1" x14ac:dyDescent="0.35">
      <c r="B41" s="90"/>
      <c r="D41" s="55" t="s">
        <v>26</v>
      </c>
      <c r="E41" s="56"/>
      <c r="F41" s="56"/>
      <c r="I41" s="55" t="s">
        <v>26</v>
      </c>
      <c r="J41" s="56"/>
      <c r="K41" s="56"/>
    </row>
    <row r="42" spans="2:11" ht="20" customHeight="1" x14ac:dyDescent="0.35">
      <c r="B42" s="90"/>
      <c r="D42" s="66">
        <v>0.01</v>
      </c>
      <c r="E42" s="66">
        <v>0.02</v>
      </c>
      <c r="F42" s="66">
        <v>0.03</v>
      </c>
      <c r="I42" s="52">
        <f>D42</f>
        <v>0.01</v>
      </c>
      <c r="J42" s="52">
        <f>E42</f>
        <v>0.02</v>
      </c>
      <c r="K42" s="52">
        <f>F42</f>
        <v>0.03</v>
      </c>
    </row>
    <row r="43" spans="2:11" ht="20" customHeight="1" x14ac:dyDescent="0.35">
      <c r="B43" s="91" t="s">
        <v>10</v>
      </c>
      <c r="C43" s="36">
        <f>$C$9</f>
        <v>0</v>
      </c>
      <c r="D43" s="57">
        <f t="shared" ref="D43:F45" si="8">IFERROR(NPV($C43,$D$24:$G$24,$H$24+$H$24*(1+D$42)/($C43-D$42)),"")</f>
        <v>0</v>
      </c>
      <c r="E43" s="57">
        <f t="shared" si="8"/>
        <v>0</v>
      </c>
      <c r="F43" s="57">
        <f t="shared" si="8"/>
        <v>0</v>
      </c>
      <c r="G43" s="34" t="s">
        <v>10</v>
      </c>
      <c r="H43" s="36">
        <f>$C$9</f>
        <v>0</v>
      </c>
      <c r="I43" s="57">
        <f t="shared" ref="I43:K45" si="9">IFERROR(D43-$C$5,"")</f>
        <v>0</v>
      </c>
      <c r="J43" s="57">
        <f t="shared" si="9"/>
        <v>0</v>
      </c>
      <c r="K43" s="57">
        <f t="shared" si="9"/>
        <v>0</v>
      </c>
    </row>
    <row r="44" spans="2:11" ht="20" customHeight="1" x14ac:dyDescent="0.35">
      <c r="B44" s="91" t="s">
        <v>11</v>
      </c>
      <c r="C44" s="36">
        <f>$C$10</f>
        <v>0.01</v>
      </c>
      <c r="D44" s="58" t="str">
        <f t="shared" si="8"/>
        <v/>
      </c>
      <c r="E44" s="58">
        <f t="shared" si="8"/>
        <v>0</v>
      </c>
      <c r="F44" s="58">
        <f t="shared" si="8"/>
        <v>0</v>
      </c>
      <c r="G44" s="34" t="s">
        <v>11</v>
      </c>
      <c r="H44" s="36">
        <f>$C$10</f>
        <v>0.01</v>
      </c>
      <c r="I44" s="58" t="str">
        <f t="shared" si="9"/>
        <v/>
      </c>
      <c r="J44" s="58">
        <f t="shared" si="9"/>
        <v>0</v>
      </c>
      <c r="K44" s="58">
        <f t="shared" si="9"/>
        <v>0</v>
      </c>
    </row>
    <row r="45" spans="2:11" ht="20" customHeight="1" thickBot="1" x14ac:dyDescent="0.4">
      <c r="B45" s="91" t="s">
        <v>12</v>
      </c>
      <c r="C45" s="36">
        <f>$C$11</f>
        <v>0.02</v>
      </c>
      <c r="D45" s="59">
        <f t="shared" si="8"/>
        <v>0</v>
      </c>
      <c r="E45" s="59" t="str">
        <f t="shared" si="8"/>
        <v/>
      </c>
      <c r="F45" s="59">
        <f t="shared" si="8"/>
        <v>0</v>
      </c>
      <c r="G45" s="34" t="s">
        <v>12</v>
      </c>
      <c r="H45" s="36">
        <f>$C$11</f>
        <v>0.02</v>
      </c>
      <c r="I45" s="59">
        <f t="shared" si="9"/>
        <v>0</v>
      </c>
      <c r="J45" s="59" t="str">
        <f t="shared" si="9"/>
        <v/>
      </c>
      <c r="K45" s="59">
        <f t="shared" si="9"/>
        <v>0</v>
      </c>
    </row>
    <row r="46" spans="2:11" ht="11" customHeight="1" x14ac:dyDescent="0.35">
      <c r="B46" s="90"/>
      <c r="C46" s="38"/>
      <c r="D46" s="3"/>
      <c r="E46" s="3"/>
      <c r="F46" s="3"/>
      <c r="H46" s="38"/>
      <c r="I46" s="3"/>
      <c r="J46" s="3"/>
      <c r="K46" s="3"/>
    </row>
    <row r="47" spans="2:11" ht="20" customHeight="1" x14ac:dyDescent="0.35">
      <c r="B47" s="90"/>
      <c r="C47" s="38"/>
      <c r="D47" s="25" t="s">
        <v>30</v>
      </c>
      <c r="E47" s="3"/>
      <c r="F47" s="3"/>
      <c r="H47" s="38"/>
      <c r="I47" s="25" t="s">
        <v>31</v>
      </c>
      <c r="J47" s="3"/>
      <c r="K47" s="3"/>
    </row>
    <row r="48" spans="2:11" ht="20" customHeight="1" x14ac:dyDescent="0.35">
      <c r="B48" s="90"/>
      <c r="C48" s="38"/>
      <c r="D48" s="55" t="s">
        <v>26</v>
      </c>
      <c r="E48" s="56"/>
      <c r="F48" s="56"/>
      <c r="H48" s="38"/>
      <c r="I48" s="55" t="s">
        <v>26</v>
      </c>
      <c r="J48" s="56"/>
      <c r="K48" s="56"/>
    </row>
    <row r="49" spans="2:11" ht="20" customHeight="1" x14ac:dyDescent="0.35">
      <c r="B49" s="90"/>
      <c r="C49" s="38"/>
      <c r="D49" s="52">
        <f>D42</f>
        <v>0.01</v>
      </c>
      <c r="E49" s="52">
        <f>E42</f>
        <v>0.02</v>
      </c>
      <c r="F49" s="52">
        <f>F42</f>
        <v>0.03</v>
      </c>
      <c r="H49" s="38"/>
      <c r="I49" s="52">
        <f>I42</f>
        <v>0.01</v>
      </c>
      <c r="J49" s="52">
        <f>J42</f>
        <v>0.02</v>
      </c>
      <c r="K49" s="52">
        <f>K42</f>
        <v>0.03</v>
      </c>
    </row>
    <row r="50" spans="2:11" ht="20" customHeight="1" x14ac:dyDescent="0.35">
      <c r="B50" s="91" t="s">
        <v>10</v>
      </c>
      <c r="C50" s="36">
        <f>$C$9</f>
        <v>0</v>
      </c>
      <c r="D50" s="60" t="str">
        <f t="shared" ref="D50:F52" si="10">IFERROR($H$24*(1+D$49)/($C50-D$49)/$H$15,"")</f>
        <v/>
      </c>
      <c r="E50" s="60" t="str">
        <f t="shared" si="10"/>
        <v/>
      </c>
      <c r="F50" s="60" t="str">
        <f t="shared" si="10"/>
        <v/>
      </c>
      <c r="G50" s="34" t="s">
        <v>10</v>
      </c>
      <c r="H50" s="36">
        <f>$C$9</f>
        <v>0</v>
      </c>
      <c r="I50" s="63" t="str">
        <f t="shared" ref="I50:K52" si="11">IFERROR(I43/$C$6,"")</f>
        <v/>
      </c>
      <c r="J50" s="63" t="str">
        <f t="shared" si="11"/>
        <v/>
      </c>
      <c r="K50" s="63" t="str">
        <f t="shared" si="11"/>
        <v/>
      </c>
    </row>
    <row r="51" spans="2:11" ht="20" customHeight="1" x14ac:dyDescent="0.35">
      <c r="B51" s="91" t="s">
        <v>11</v>
      </c>
      <c r="C51" s="36">
        <f>$C$10</f>
        <v>0.01</v>
      </c>
      <c r="D51" s="60" t="str">
        <f t="shared" si="10"/>
        <v/>
      </c>
      <c r="E51" s="60" t="str">
        <f t="shared" si="10"/>
        <v/>
      </c>
      <c r="F51" s="60" t="str">
        <f t="shared" si="10"/>
        <v/>
      </c>
      <c r="G51" s="34" t="s">
        <v>11</v>
      </c>
      <c r="H51" s="36">
        <f>$C$10</f>
        <v>0.01</v>
      </c>
      <c r="I51" s="64" t="str">
        <f t="shared" si="11"/>
        <v/>
      </c>
      <c r="J51" s="64" t="str">
        <f t="shared" si="11"/>
        <v/>
      </c>
      <c r="K51" s="64" t="str">
        <f t="shared" si="11"/>
        <v/>
      </c>
    </row>
    <row r="52" spans="2:11" ht="20" customHeight="1" thickBot="1" x14ac:dyDescent="0.4">
      <c r="B52" s="91" t="s">
        <v>12</v>
      </c>
      <c r="C52" s="36">
        <f>$C$11</f>
        <v>0.02</v>
      </c>
      <c r="D52" s="62" t="str">
        <f t="shared" si="10"/>
        <v/>
      </c>
      <c r="E52" s="62" t="str">
        <f t="shared" si="10"/>
        <v/>
      </c>
      <c r="F52" s="62" t="str">
        <f t="shared" si="10"/>
        <v/>
      </c>
      <c r="G52" s="34" t="s">
        <v>12</v>
      </c>
      <c r="H52" s="36">
        <f>$C$11</f>
        <v>0.02</v>
      </c>
      <c r="I52" s="65" t="str">
        <f t="shared" si="11"/>
        <v/>
      </c>
      <c r="J52" s="65" t="str">
        <f t="shared" si="11"/>
        <v/>
      </c>
      <c r="K52" s="65" t="str">
        <f t="shared" si="11"/>
        <v/>
      </c>
    </row>
    <row r="53" spans="2:11" ht="20" customHeight="1" x14ac:dyDescent="0.35">
      <c r="B53" s="92"/>
      <c r="C53" s="73"/>
      <c r="D53" s="73"/>
      <c r="E53" s="73"/>
      <c r="F53" s="73"/>
      <c r="G53" s="73"/>
      <c r="H53" s="73"/>
      <c r="I53" s="73"/>
      <c r="J53" s="73"/>
      <c r="K53" s="73"/>
    </row>
    <row r="54" spans="2:11" s="68" customFormat="1" ht="25" customHeight="1" x14ac:dyDescent="0.25">
      <c r="B54" s="93" t="str">
        <f>"(1)  Assumes net debt of "&amp;TEXT(C5,"$0.0")&amp;" million as of "&amp;TEXT(C7,"MM/DD/YY")&amp;"."</f>
        <v>(1)  Assumes net debt of $0.0 million as of 12/31/25.</v>
      </c>
    </row>
    <row r="55" spans="2:11" s="68" customFormat="1" ht="25" customHeight="1" x14ac:dyDescent="0.25">
      <c r="B55" s="93" t="str">
        <f>"(2)  Assumes outstanding diluted shares of "&amp;TEXT(C6,"0.000")&amp;" million."</f>
        <v>(2)  Assumes outstanding diluted shares of 0.000 million.</v>
      </c>
    </row>
    <row r="56" spans="2:11" ht="11" customHeight="1" x14ac:dyDescent="0.35">
      <c r="B56" s="2"/>
      <c r="C56" s="2"/>
      <c r="D56" s="2"/>
      <c r="E56" s="2"/>
      <c r="F56" s="2"/>
      <c r="G56" s="2"/>
    </row>
  </sheetData>
  <pageMargins left="0.3" right="0.3" top="0.3" bottom="0.3" header="0" footer="0"/>
  <pageSetup scale="88" fitToHeight="0" orientation="landscape" horizontalDpi="0" verticalDpi="0"/>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DCF Analysis - EXAMPLE</vt:lpstr>
      <vt:lpstr>DCF Analysis - BLANK</vt:lpstr>
      <vt:lpstr>- Disclaimer -</vt:lpstr>
      <vt:lpstr>'DCF Analysis - BLANK'!Область_печати</vt:lpstr>
      <vt:lpstr>'DCF Analysis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2020-07-07T19:08:39Z</dcterms:modified>
</cp:coreProperties>
</file>